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yondellbasell-my.sharepoint.com/personal/erwin_tijssen_lyondellbasell_com/Documents/VOW/werkgroepen 2017/Verlaadsnelheden/"/>
    </mc:Choice>
  </mc:AlternateContent>
  <xr:revisionPtr revIDLastSave="301" documentId="8_{55809349-3979-40A7-894E-39A7F2512EDD}" xr6:coauthVersionLast="45" xr6:coauthVersionMax="45" xr10:uidLastSave="{1D9A74F6-C5AE-47EC-8F0B-8C212DB1F612}"/>
  <bookViews>
    <workbookView xWindow="-110" yWindow="-110" windowWidth="19420" windowHeight="10420" tabRatio="604" activeTab="1" xr2:uid="{00000000-000D-0000-FFFF-FFFF00000000}"/>
  </bookViews>
  <sheets>
    <sheet name="toelichting" sheetId="1" r:id="rId1"/>
    <sheet name="lijst UN nummer volgorde" sheetId="2" r:id="rId2"/>
    <sheet name="bereken dich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3" l="1"/>
  <c r="E8" i="3"/>
  <c r="E10" i="3"/>
  <c r="E12" i="3"/>
  <c r="E16" i="3"/>
  <c r="E6" i="3"/>
  <c r="Q15" i="3" l="1"/>
  <c r="Q12" i="3"/>
  <c r="Q9" i="3"/>
  <c r="Q6" i="3"/>
  <c r="Q20" i="3" l="1"/>
  <c r="C340" i="2" s="1"/>
  <c r="J12" i="1"/>
  <c r="F340" i="2" l="1"/>
  <c r="H340" i="2"/>
  <c r="G340" i="2" s="1"/>
  <c r="J340" i="2"/>
  <c r="I340" i="2" s="1"/>
  <c r="C38" i="1"/>
  <c r="D38" i="1" s="1"/>
  <c r="E38" i="1" s="1"/>
  <c r="E340" i="2" l="1"/>
  <c r="D340" i="2"/>
  <c r="H27" i="1"/>
  <c r="D20" i="1" l="1"/>
  <c r="E20" i="1" s="1"/>
  <c r="E17" i="1"/>
  <c r="E18" i="1"/>
  <c r="E19" i="1"/>
  <c r="D33" i="1" l="1"/>
  <c r="D34" i="1"/>
  <c r="D35" i="1"/>
  <c r="D36" i="1"/>
  <c r="H169" i="2" l="1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J184" i="2"/>
  <c r="F335" i="2" l="1"/>
  <c r="D335" i="2" s="1"/>
  <c r="H335" i="2"/>
  <c r="G335" i="2" s="1"/>
  <c r="J335" i="2"/>
  <c r="I335" i="2" s="1"/>
  <c r="I184" i="2"/>
  <c r="E310" i="2"/>
  <c r="D25" i="1"/>
  <c r="E25" i="1" s="1"/>
  <c r="D29" i="1"/>
  <c r="E29" i="1" s="1"/>
  <c r="D30" i="1"/>
  <c r="E30" i="1" s="1"/>
  <c r="D31" i="1"/>
  <c r="E31" i="1" s="1"/>
  <c r="D32" i="1"/>
  <c r="E32" i="1" s="1"/>
  <c r="H26" i="1"/>
  <c r="H25" i="1"/>
  <c r="H24" i="1"/>
  <c r="H23" i="1"/>
  <c r="H22" i="1"/>
  <c r="H21" i="1"/>
  <c r="H20" i="1"/>
  <c r="H19" i="1"/>
  <c r="H18" i="1"/>
  <c r="H17" i="1"/>
  <c r="H16" i="1"/>
  <c r="H15" i="1"/>
  <c r="C21" i="1"/>
  <c r="C22" i="1"/>
  <c r="D22" i="1" s="1"/>
  <c r="E22" i="1" s="1"/>
  <c r="C23" i="1"/>
  <c r="D23" i="1" s="1"/>
  <c r="E23" i="1" s="1"/>
  <c r="C24" i="1"/>
  <c r="D24" i="1" s="1"/>
  <c r="E24" i="1" s="1"/>
  <c r="C25" i="1"/>
  <c r="C26" i="1"/>
  <c r="D26" i="1" s="1"/>
  <c r="E26" i="1" s="1"/>
  <c r="C27" i="1"/>
  <c r="D27" i="1" s="1"/>
  <c r="E27" i="1" s="1"/>
  <c r="C28" i="1"/>
  <c r="D28" i="1" s="1"/>
  <c r="E28" i="1" s="1"/>
  <c r="D21" i="1" l="1"/>
  <c r="E21" i="1" s="1"/>
  <c r="E335" i="2"/>
  <c r="D184" i="2"/>
  <c r="J146" i="2"/>
  <c r="I146" i="2" s="1"/>
  <c r="H146" i="2"/>
  <c r="G146" i="2" s="1"/>
  <c r="F146" i="2"/>
  <c r="E146" i="2" s="1"/>
  <c r="E184" i="2" l="1"/>
  <c r="D146" i="2"/>
  <c r="F8" i="2"/>
  <c r="H8" i="2"/>
  <c r="G8" i="2" s="1"/>
  <c r="J8" i="2"/>
  <c r="I8" i="2" s="1"/>
  <c r="F9" i="2"/>
  <c r="H9" i="2"/>
  <c r="G9" i="2" s="1"/>
  <c r="J9" i="2"/>
  <c r="I9" i="2" s="1"/>
  <c r="F10" i="2"/>
  <c r="H10" i="2"/>
  <c r="G10" i="2" s="1"/>
  <c r="J10" i="2"/>
  <c r="I10" i="2" s="1"/>
  <c r="F11" i="2"/>
  <c r="H11" i="2"/>
  <c r="G11" i="2" s="1"/>
  <c r="J11" i="2"/>
  <c r="I11" i="2" s="1"/>
  <c r="F12" i="2"/>
  <c r="H12" i="2"/>
  <c r="G12" i="2" s="1"/>
  <c r="J12" i="2"/>
  <c r="I12" i="2" s="1"/>
  <c r="F13" i="2"/>
  <c r="H13" i="2"/>
  <c r="G13" i="2" s="1"/>
  <c r="J13" i="2"/>
  <c r="I13" i="2" s="1"/>
  <c r="F14" i="2"/>
  <c r="H14" i="2"/>
  <c r="G14" i="2" s="1"/>
  <c r="J14" i="2"/>
  <c r="I14" i="2" s="1"/>
  <c r="F15" i="2"/>
  <c r="H15" i="2"/>
  <c r="G15" i="2" s="1"/>
  <c r="J15" i="2"/>
  <c r="I15" i="2" s="1"/>
  <c r="F16" i="2"/>
  <c r="H16" i="2"/>
  <c r="G16" i="2" s="1"/>
  <c r="J16" i="2"/>
  <c r="I16" i="2" s="1"/>
  <c r="F17" i="2"/>
  <c r="H17" i="2"/>
  <c r="G17" i="2" s="1"/>
  <c r="J17" i="2"/>
  <c r="I17" i="2" s="1"/>
  <c r="F18" i="2"/>
  <c r="H18" i="2"/>
  <c r="G18" i="2" s="1"/>
  <c r="J18" i="2"/>
  <c r="I18" i="2" s="1"/>
  <c r="F19" i="2"/>
  <c r="H19" i="2"/>
  <c r="G19" i="2" s="1"/>
  <c r="J19" i="2"/>
  <c r="I19" i="2" s="1"/>
  <c r="F20" i="2"/>
  <c r="H20" i="2"/>
  <c r="G20" i="2" s="1"/>
  <c r="J20" i="2"/>
  <c r="I20" i="2" s="1"/>
  <c r="F21" i="2"/>
  <c r="H21" i="2"/>
  <c r="G21" i="2" s="1"/>
  <c r="J21" i="2"/>
  <c r="I21" i="2" s="1"/>
  <c r="F22" i="2"/>
  <c r="H22" i="2"/>
  <c r="G22" i="2" s="1"/>
  <c r="J22" i="2"/>
  <c r="I22" i="2" s="1"/>
  <c r="F23" i="2"/>
  <c r="H23" i="2"/>
  <c r="G23" i="2" s="1"/>
  <c r="J23" i="2"/>
  <c r="I23" i="2" s="1"/>
  <c r="F24" i="2"/>
  <c r="H24" i="2"/>
  <c r="G24" i="2" s="1"/>
  <c r="J24" i="2"/>
  <c r="I24" i="2" s="1"/>
  <c r="F25" i="2"/>
  <c r="H25" i="2"/>
  <c r="G25" i="2" s="1"/>
  <c r="J25" i="2"/>
  <c r="I25" i="2" s="1"/>
  <c r="F26" i="2"/>
  <c r="H26" i="2"/>
  <c r="G26" i="2" s="1"/>
  <c r="J26" i="2"/>
  <c r="I26" i="2" s="1"/>
  <c r="F27" i="2"/>
  <c r="H27" i="2"/>
  <c r="G27" i="2" s="1"/>
  <c r="J27" i="2"/>
  <c r="I27" i="2" s="1"/>
  <c r="F28" i="2"/>
  <c r="H28" i="2"/>
  <c r="G28" i="2" s="1"/>
  <c r="J28" i="2"/>
  <c r="I28" i="2" s="1"/>
  <c r="F29" i="2"/>
  <c r="H29" i="2"/>
  <c r="G29" i="2" s="1"/>
  <c r="J29" i="2"/>
  <c r="I29" i="2" s="1"/>
  <c r="F30" i="2"/>
  <c r="H30" i="2"/>
  <c r="G30" i="2" s="1"/>
  <c r="J30" i="2"/>
  <c r="I30" i="2" s="1"/>
  <c r="F31" i="2"/>
  <c r="H31" i="2"/>
  <c r="G31" i="2" s="1"/>
  <c r="J31" i="2"/>
  <c r="I31" i="2" s="1"/>
  <c r="F32" i="2"/>
  <c r="H32" i="2"/>
  <c r="G32" i="2" s="1"/>
  <c r="J32" i="2"/>
  <c r="I32" i="2" s="1"/>
  <c r="F33" i="2"/>
  <c r="H33" i="2"/>
  <c r="G33" i="2" s="1"/>
  <c r="J33" i="2"/>
  <c r="I33" i="2" s="1"/>
  <c r="F34" i="2"/>
  <c r="H34" i="2"/>
  <c r="G34" i="2" s="1"/>
  <c r="J34" i="2"/>
  <c r="I34" i="2" s="1"/>
  <c r="F35" i="2"/>
  <c r="H35" i="2"/>
  <c r="G35" i="2" s="1"/>
  <c r="J35" i="2"/>
  <c r="I35" i="2" s="1"/>
  <c r="F36" i="2"/>
  <c r="H36" i="2"/>
  <c r="G36" i="2" s="1"/>
  <c r="J36" i="2"/>
  <c r="I36" i="2" s="1"/>
  <c r="F37" i="2"/>
  <c r="H37" i="2"/>
  <c r="G37" i="2" s="1"/>
  <c r="J37" i="2"/>
  <c r="I37" i="2" s="1"/>
  <c r="F38" i="2"/>
  <c r="H38" i="2"/>
  <c r="G38" i="2" s="1"/>
  <c r="J38" i="2"/>
  <c r="I38" i="2" s="1"/>
  <c r="F39" i="2"/>
  <c r="H39" i="2"/>
  <c r="G39" i="2" s="1"/>
  <c r="J39" i="2"/>
  <c r="I39" i="2" s="1"/>
  <c r="F40" i="2"/>
  <c r="H40" i="2"/>
  <c r="G40" i="2" s="1"/>
  <c r="J40" i="2"/>
  <c r="I40" i="2" s="1"/>
  <c r="F41" i="2"/>
  <c r="H41" i="2"/>
  <c r="G41" i="2" s="1"/>
  <c r="J41" i="2"/>
  <c r="I41" i="2" s="1"/>
  <c r="F42" i="2"/>
  <c r="H42" i="2"/>
  <c r="G42" i="2" s="1"/>
  <c r="J42" i="2"/>
  <c r="I42" i="2" s="1"/>
  <c r="F43" i="2"/>
  <c r="H43" i="2"/>
  <c r="G43" i="2" s="1"/>
  <c r="J43" i="2"/>
  <c r="I43" i="2" s="1"/>
  <c r="F44" i="2"/>
  <c r="H44" i="2"/>
  <c r="G44" i="2" s="1"/>
  <c r="J44" i="2"/>
  <c r="I44" i="2" s="1"/>
  <c r="F45" i="2"/>
  <c r="H45" i="2"/>
  <c r="G45" i="2" s="1"/>
  <c r="J45" i="2"/>
  <c r="I45" i="2" s="1"/>
  <c r="F46" i="2"/>
  <c r="H46" i="2"/>
  <c r="G46" i="2" s="1"/>
  <c r="J46" i="2"/>
  <c r="I46" i="2" s="1"/>
  <c r="F47" i="2"/>
  <c r="H47" i="2"/>
  <c r="G47" i="2" s="1"/>
  <c r="J47" i="2"/>
  <c r="I47" i="2" s="1"/>
  <c r="F48" i="2"/>
  <c r="H48" i="2"/>
  <c r="G48" i="2" s="1"/>
  <c r="J48" i="2"/>
  <c r="I48" i="2" s="1"/>
  <c r="F49" i="2"/>
  <c r="H49" i="2"/>
  <c r="G49" i="2" s="1"/>
  <c r="J49" i="2"/>
  <c r="I49" i="2" s="1"/>
  <c r="F50" i="2"/>
  <c r="H50" i="2"/>
  <c r="G50" i="2" s="1"/>
  <c r="J50" i="2"/>
  <c r="I50" i="2" s="1"/>
  <c r="F51" i="2"/>
  <c r="H51" i="2"/>
  <c r="G51" i="2" s="1"/>
  <c r="J51" i="2"/>
  <c r="I51" i="2" s="1"/>
  <c r="F52" i="2"/>
  <c r="H52" i="2"/>
  <c r="G52" i="2" s="1"/>
  <c r="J52" i="2"/>
  <c r="I52" i="2" s="1"/>
  <c r="F53" i="2"/>
  <c r="H53" i="2"/>
  <c r="G53" i="2" s="1"/>
  <c r="J53" i="2"/>
  <c r="I53" i="2" s="1"/>
  <c r="F54" i="2"/>
  <c r="H54" i="2"/>
  <c r="G54" i="2" s="1"/>
  <c r="J54" i="2"/>
  <c r="I54" i="2" s="1"/>
  <c r="F55" i="2"/>
  <c r="H55" i="2"/>
  <c r="G55" i="2" s="1"/>
  <c r="J55" i="2"/>
  <c r="I55" i="2" s="1"/>
  <c r="F56" i="2"/>
  <c r="H56" i="2"/>
  <c r="G56" i="2" s="1"/>
  <c r="J56" i="2"/>
  <c r="I56" i="2" s="1"/>
  <c r="F57" i="2"/>
  <c r="H57" i="2"/>
  <c r="G57" i="2" s="1"/>
  <c r="J57" i="2"/>
  <c r="I57" i="2" s="1"/>
  <c r="F58" i="2"/>
  <c r="H58" i="2"/>
  <c r="G58" i="2" s="1"/>
  <c r="J58" i="2"/>
  <c r="I58" i="2" s="1"/>
  <c r="F59" i="2"/>
  <c r="H59" i="2"/>
  <c r="G59" i="2" s="1"/>
  <c r="J59" i="2"/>
  <c r="I59" i="2" s="1"/>
  <c r="F60" i="2"/>
  <c r="H60" i="2"/>
  <c r="G60" i="2" s="1"/>
  <c r="J60" i="2"/>
  <c r="I60" i="2" s="1"/>
  <c r="F62" i="2"/>
  <c r="H62" i="2"/>
  <c r="G62" i="2" s="1"/>
  <c r="J62" i="2"/>
  <c r="I62" i="2" s="1"/>
  <c r="F65" i="2"/>
  <c r="H65" i="2"/>
  <c r="G65" i="2" s="1"/>
  <c r="J65" i="2"/>
  <c r="I65" i="2" s="1"/>
  <c r="F66" i="2"/>
  <c r="H66" i="2"/>
  <c r="G66" i="2" s="1"/>
  <c r="J66" i="2"/>
  <c r="I66" i="2" s="1"/>
  <c r="F67" i="2"/>
  <c r="H67" i="2"/>
  <c r="G67" i="2" s="1"/>
  <c r="J67" i="2"/>
  <c r="I67" i="2" s="1"/>
  <c r="F68" i="2"/>
  <c r="H68" i="2"/>
  <c r="G68" i="2" s="1"/>
  <c r="J68" i="2"/>
  <c r="I68" i="2" s="1"/>
  <c r="F69" i="2"/>
  <c r="H69" i="2"/>
  <c r="G69" i="2" s="1"/>
  <c r="J69" i="2"/>
  <c r="I69" i="2" s="1"/>
  <c r="F70" i="2"/>
  <c r="H70" i="2"/>
  <c r="G70" i="2" s="1"/>
  <c r="J70" i="2"/>
  <c r="I70" i="2" s="1"/>
  <c r="F71" i="2"/>
  <c r="H71" i="2"/>
  <c r="G71" i="2" s="1"/>
  <c r="J71" i="2"/>
  <c r="I71" i="2" s="1"/>
  <c r="F72" i="2"/>
  <c r="H72" i="2"/>
  <c r="G72" i="2" s="1"/>
  <c r="J72" i="2"/>
  <c r="I72" i="2" s="1"/>
  <c r="F73" i="2"/>
  <c r="H73" i="2"/>
  <c r="G73" i="2" s="1"/>
  <c r="J73" i="2"/>
  <c r="I73" i="2" s="1"/>
  <c r="F74" i="2"/>
  <c r="H74" i="2"/>
  <c r="G74" i="2" s="1"/>
  <c r="J74" i="2"/>
  <c r="I74" i="2" s="1"/>
  <c r="F75" i="2"/>
  <c r="H75" i="2"/>
  <c r="G75" i="2" s="1"/>
  <c r="J75" i="2"/>
  <c r="I75" i="2" s="1"/>
  <c r="F77" i="2"/>
  <c r="H77" i="2"/>
  <c r="G77" i="2" s="1"/>
  <c r="J77" i="2"/>
  <c r="I77" i="2" s="1"/>
  <c r="F78" i="2"/>
  <c r="H78" i="2"/>
  <c r="G78" i="2" s="1"/>
  <c r="J78" i="2"/>
  <c r="I78" i="2" s="1"/>
  <c r="F79" i="2"/>
  <c r="H79" i="2"/>
  <c r="G79" i="2" s="1"/>
  <c r="J79" i="2"/>
  <c r="I79" i="2" s="1"/>
  <c r="F80" i="2"/>
  <c r="H80" i="2"/>
  <c r="G80" i="2" s="1"/>
  <c r="J80" i="2"/>
  <c r="I80" i="2" s="1"/>
  <c r="F81" i="2"/>
  <c r="H81" i="2"/>
  <c r="G81" i="2" s="1"/>
  <c r="J81" i="2"/>
  <c r="I81" i="2" s="1"/>
  <c r="F82" i="2"/>
  <c r="H82" i="2"/>
  <c r="G82" i="2" s="1"/>
  <c r="J82" i="2"/>
  <c r="I82" i="2" s="1"/>
  <c r="F83" i="2"/>
  <c r="H83" i="2"/>
  <c r="G83" i="2" s="1"/>
  <c r="J83" i="2"/>
  <c r="I83" i="2" s="1"/>
  <c r="F84" i="2"/>
  <c r="H84" i="2"/>
  <c r="G84" i="2" s="1"/>
  <c r="J84" i="2"/>
  <c r="I84" i="2" s="1"/>
  <c r="F85" i="2"/>
  <c r="H85" i="2"/>
  <c r="G85" i="2" s="1"/>
  <c r="J85" i="2"/>
  <c r="I85" i="2" s="1"/>
  <c r="F86" i="2"/>
  <c r="H86" i="2"/>
  <c r="G86" i="2" s="1"/>
  <c r="J86" i="2"/>
  <c r="I86" i="2" s="1"/>
  <c r="F87" i="2"/>
  <c r="H87" i="2"/>
  <c r="G87" i="2" s="1"/>
  <c r="J87" i="2"/>
  <c r="I87" i="2" s="1"/>
  <c r="F88" i="2"/>
  <c r="H88" i="2"/>
  <c r="G88" i="2" s="1"/>
  <c r="J88" i="2"/>
  <c r="I88" i="2" s="1"/>
  <c r="F95" i="2"/>
  <c r="H95" i="2"/>
  <c r="G95" i="2" s="1"/>
  <c r="J95" i="2"/>
  <c r="I95" i="2" s="1"/>
  <c r="F96" i="2"/>
  <c r="H96" i="2"/>
  <c r="G96" i="2" s="1"/>
  <c r="J96" i="2"/>
  <c r="I96" i="2" s="1"/>
  <c r="F97" i="2"/>
  <c r="H97" i="2"/>
  <c r="G97" i="2" s="1"/>
  <c r="J97" i="2"/>
  <c r="I97" i="2" s="1"/>
  <c r="F98" i="2"/>
  <c r="H98" i="2"/>
  <c r="G98" i="2" s="1"/>
  <c r="J98" i="2"/>
  <c r="I98" i="2" s="1"/>
  <c r="F99" i="2"/>
  <c r="H99" i="2"/>
  <c r="G99" i="2" s="1"/>
  <c r="J99" i="2"/>
  <c r="I99" i="2" s="1"/>
  <c r="F100" i="2"/>
  <c r="H100" i="2"/>
  <c r="G100" i="2" s="1"/>
  <c r="J100" i="2"/>
  <c r="I100" i="2" s="1"/>
  <c r="F101" i="2"/>
  <c r="H101" i="2"/>
  <c r="G101" i="2" s="1"/>
  <c r="J101" i="2"/>
  <c r="I101" i="2" s="1"/>
  <c r="F102" i="2"/>
  <c r="H102" i="2"/>
  <c r="G102" i="2" s="1"/>
  <c r="J102" i="2"/>
  <c r="I102" i="2" s="1"/>
  <c r="F103" i="2"/>
  <c r="H103" i="2"/>
  <c r="G103" i="2" s="1"/>
  <c r="J103" i="2"/>
  <c r="I103" i="2" s="1"/>
  <c r="F104" i="2"/>
  <c r="H104" i="2"/>
  <c r="G104" i="2" s="1"/>
  <c r="J104" i="2"/>
  <c r="I104" i="2" s="1"/>
  <c r="F105" i="2"/>
  <c r="H105" i="2"/>
  <c r="G105" i="2" s="1"/>
  <c r="J105" i="2"/>
  <c r="I105" i="2" s="1"/>
  <c r="F107" i="2"/>
  <c r="H107" i="2"/>
  <c r="G107" i="2" s="1"/>
  <c r="J107" i="2"/>
  <c r="I107" i="2" s="1"/>
  <c r="F108" i="2"/>
  <c r="H108" i="2"/>
  <c r="G108" i="2" s="1"/>
  <c r="J108" i="2"/>
  <c r="I108" i="2" s="1"/>
  <c r="F109" i="2"/>
  <c r="H109" i="2"/>
  <c r="G109" i="2" s="1"/>
  <c r="J109" i="2"/>
  <c r="I109" i="2" s="1"/>
  <c r="F110" i="2"/>
  <c r="H110" i="2"/>
  <c r="G110" i="2" s="1"/>
  <c r="J110" i="2"/>
  <c r="I110" i="2" s="1"/>
  <c r="F111" i="2"/>
  <c r="H111" i="2"/>
  <c r="G111" i="2" s="1"/>
  <c r="J111" i="2"/>
  <c r="I111" i="2" s="1"/>
  <c r="F112" i="2"/>
  <c r="H112" i="2"/>
  <c r="G112" i="2" s="1"/>
  <c r="J112" i="2"/>
  <c r="I112" i="2" s="1"/>
  <c r="F113" i="2"/>
  <c r="H113" i="2"/>
  <c r="G113" i="2" s="1"/>
  <c r="J113" i="2"/>
  <c r="I113" i="2" s="1"/>
  <c r="F114" i="2"/>
  <c r="H114" i="2"/>
  <c r="G114" i="2" s="1"/>
  <c r="J114" i="2"/>
  <c r="I114" i="2" s="1"/>
  <c r="F115" i="2"/>
  <c r="H115" i="2"/>
  <c r="G115" i="2" s="1"/>
  <c r="J115" i="2"/>
  <c r="I115" i="2" s="1"/>
  <c r="F116" i="2"/>
  <c r="H116" i="2"/>
  <c r="G116" i="2" s="1"/>
  <c r="J116" i="2"/>
  <c r="I116" i="2" s="1"/>
  <c r="F117" i="2"/>
  <c r="H117" i="2"/>
  <c r="G117" i="2" s="1"/>
  <c r="J117" i="2"/>
  <c r="I117" i="2" s="1"/>
  <c r="F118" i="2"/>
  <c r="H118" i="2"/>
  <c r="G118" i="2" s="1"/>
  <c r="J118" i="2"/>
  <c r="I118" i="2" s="1"/>
  <c r="F119" i="2"/>
  <c r="H119" i="2"/>
  <c r="G119" i="2" s="1"/>
  <c r="J119" i="2"/>
  <c r="I119" i="2" s="1"/>
  <c r="F120" i="2"/>
  <c r="H120" i="2"/>
  <c r="G120" i="2" s="1"/>
  <c r="J120" i="2"/>
  <c r="I120" i="2" s="1"/>
  <c r="F121" i="2"/>
  <c r="H121" i="2"/>
  <c r="G121" i="2" s="1"/>
  <c r="J121" i="2"/>
  <c r="I121" i="2" s="1"/>
  <c r="F122" i="2"/>
  <c r="H122" i="2"/>
  <c r="G122" i="2" s="1"/>
  <c r="J122" i="2"/>
  <c r="I122" i="2" s="1"/>
  <c r="F123" i="2"/>
  <c r="H123" i="2"/>
  <c r="G123" i="2" s="1"/>
  <c r="J123" i="2"/>
  <c r="I123" i="2" s="1"/>
  <c r="F124" i="2"/>
  <c r="H124" i="2"/>
  <c r="G124" i="2" s="1"/>
  <c r="J124" i="2"/>
  <c r="I124" i="2" s="1"/>
  <c r="F125" i="2"/>
  <c r="H125" i="2"/>
  <c r="G125" i="2" s="1"/>
  <c r="J125" i="2"/>
  <c r="I125" i="2" s="1"/>
  <c r="F126" i="2"/>
  <c r="H126" i="2"/>
  <c r="G126" i="2" s="1"/>
  <c r="J126" i="2"/>
  <c r="I126" i="2" s="1"/>
  <c r="F127" i="2"/>
  <c r="H127" i="2"/>
  <c r="G127" i="2" s="1"/>
  <c r="J127" i="2"/>
  <c r="I127" i="2" s="1"/>
  <c r="F129" i="2"/>
  <c r="H129" i="2"/>
  <c r="G129" i="2" s="1"/>
  <c r="J129" i="2"/>
  <c r="I129" i="2" s="1"/>
  <c r="F130" i="2"/>
  <c r="H130" i="2"/>
  <c r="G130" i="2" s="1"/>
  <c r="J130" i="2"/>
  <c r="I130" i="2" s="1"/>
  <c r="F132" i="2"/>
  <c r="H132" i="2"/>
  <c r="G132" i="2" s="1"/>
  <c r="J132" i="2"/>
  <c r="I132" i="2" s="1"/>
  <c r="F133" i="2"/>
  <c r="H133" i="2"/>
  <c r="G133" i="2" s="1"/>
  <c r="J133" i="2"/>
  <c r="I133" i="2" s="1"/>
  <c r="F134" i="2"/>
  <c r="H134" i="2"/>
  <c r="G134" i="2" s="1"/>
  <c r="J134" i="2"/>
  <c r="I134" i="2" s="1"/>
  <c r="F135" i="2"/>
  <c r="H135" i="2"/>
  <c r="G135" i="2" s="1"/>
  <c r="J135" i="2"/>
  <c r="I135" i="2" s="1"/>
  <c r="F136" i="2"/>
  <c r="H136" i="2"/>
  <c r="G136" i="2" s="1"/>
  <c r="J136" i="2"/>
  <c r="I136" i="2" s="1"/>
  <c r="F138" i="2"/>
  <c r="H138" i="2"/>
  <c r="G138" i="2" s="1"/>
  <c r="J138" i="2"/>
  <c r="I138" i="2" s="1"/>
  <c r="F139" i="2"/>
  <c r="H139" i="2"/>
  <c r="G139" i="2" s="1"/>
  <c r="J139" i="2"/>
  <c r="I139" i="2" s="1"/>
  <c r="F140" i="2"/>
  <c r="H140" i="2"/>
  <c r="G140" i="2" s="1"/>
  <c r="J140" i="2"/>
  <c r="I140" i="2" s="1"/>
  <c r="F141" i="2"/>
  <c r="H141" i="2"/>
  <c r="G141" i="2" s="1"/>
  <c r="J141" i="2"/>
  <c r="I141" i="2" s="1"/>
  <c r="F142" i="2"/>
  <c r="H142" i="2"/>
  <c r="G142" i="2" s="1"/>
  <c r="J142" i="2"/>
  <c r="I142" i="2" s="1"/>
  <c r="F143" i="2"/>
  <c r="H143" i="2"/>
  <c r="G143" i="2" s="1"/>
  <c r="J143" i="2"/>
  <c r="I143" i="2" s="1"/>
  <c r="F144" i="2"/>
  <c r="H144" i="2"/>
  <c r="G144" i="2" s="1"/>
  <c r="J144" i="2"/>
  <c r="I144" i="2" s="1"/>
  <c r="F145" i="2"/>
  <c r="H145" i="2"/>
  <c r="G145" i="2" s="1"/>
  <c r="J145" i="2"/>
  <c r="I145" i="2" s="1"/>
  <c r="F148" i="2"/>
  <c r="H148" i="2"/>
  <c r="G148" i="2" s="1"/>
  <c r="J148" i="2"/>
  <c r="I148" i="2" s="1"/>
  <c r="F149" i="2"/>
  <c r="H149" i="2"/>
  <c r="G149" i="2" s="1"/>
  <c r="J149" i="2"/>
  <c r="I149" i="2" s="1"/>
  <c r="F150" i="2"/>
  <c r="H150" i="2"/>
  <c r="G150" i="2" s="1"/>
  <c r="J150" i="2"/>
  <c r="I150" i="2" s="1"/>
  <c r="F151" i="2"/>
  <c r="H151" i="2"/>
  <c r="G151" i="2" s="1"/>
  <c r="J151" i="2"/>
  <c r="I151" i="2" s="1"/>
  <c r="F152" i="2"/>
  <c r="H152" i="2"/>
  <c r="G152" i="2" s="1"/>
  <c r="J152" i="2"/>
  <c r="I152" i="2" s="1"/>
  <c r="F153" i="2"/>
  <c r="H153" i="2"/>
  <c r="G153" i="2" s="1"/>
  <c r="J153" i="2"/>
  <c r="I153" i="2" s="1"/>
  <c r="F154" i="2"/>
  <c r="H154" i="2"/>
  <c r="G154" i="2" s="1"/>
  <c r="J154" i="2"/>
  <c r="I154" i="2" s="1"/>
  <c r="F155" i="2"/>
  <c r="H155" i="2"/>
  <c r="G155" i="2" s="1"/>
  <c r="J155" i="2"/>
  <c r="I155" i="2" s="1"/>
  <c r="F156" i="2"/>
  <c r="H156" i="2"/>
  <c r="G156" i="2" s="1"/>
  <c r="J156" i="2"/>
  <c r="I156" i="2" s="1"/>
  <c r="F159" i="2"/>
  <c r="H159" i="2"/>
  <c r="G159" i="2" s="1"/>
  <c r="J159" i="2"/>
  <c r="I159" i="2" s="1"/>
  <c r="F160" i="2"/>
  <c r="H160" i="2"/>
  <c r="G160" i="2" s="1"/>
  <c r="J160" i="2"/>
  <c r="I160" i="2" s="1"/>
  <c r="F162" i="2"/>
  <c r="H162" i="2"/>
  <c r="G162" i="2" s="1"/>
  <c r="J162" i="2"/>
  <c r="I162" i="2" s="1"/>
  <c r="F166" i="2"/>
  <c r="H166" i="2"/>
  <c r="G166" i="2" s="1"/>
  <c r="J166" i="2"/>
  <c r="I166" i="2" s="1"/>
  <c r="F168" i="2"/>
  <c r="H168" i="2"/>
  <c r="G168" i="2" s="1"/>
  <c r="J168" i="2"/>
  <c r="I168" i="2" s="1"/>
  <c r="G169" i="2"/>
  <c r="J169" i="2"/>
  <c r="I169" i="2" s="1"/>
  <c r="G170" i="2"/>
  <c r="J170" i="2"/>
  <c r="I170" i="2" s="1"/>
  <c r="G171" i="2"/>
  <c r="J171" i="2"/>
  <c r="I171" i="2" s="1"/>
  <c r="G172" i="2"/>
  <c r="J172" i="2"/>
  <c r="I172" i="2" s="1"/>
  <c r="G173" i="2"/>
  <c r="J173" i="2"/>
  <c r="I173" i="2" s="1"/>
  <c r="G174" i="2"/>
  <c r="J174" i="2"/>
  <c r="I174" i="2" s="1"/>
  <c r="G175" i="2"/>
  <c r="J175" i="2"/>
  <c r="I175" i="2" s="1"/>
  <c r="G176" i="2"/>
  <c r="J176" i="2"/>
  <c r="I176" i="2" s="1"/>
  <c r="G177" i="2"/>
  <c r="J177" i="2"/>
  <c r="I177" i="2" s="1"/>
  <c r="G178" i="2"/>
  <c r="J178" i="2"/>
  <c r="I178" i="2" s="1"/>
  <c r="G179" i="2"/>
  <c r="J179" i="2"/>
  <c r="I179" i="2" s="1"/>
  <c r="G180" i="2"/>
  <c r="J180" i="2"/>
  <c r="I180" i="2" s="1"/>
  <c r="G181" i="2"/>
  <c r="J181" i="2"/>
  <c r="I181" i="2" s="1"/>
  <c r="G182" i="2"/>
  <c r="J182" i="2"/>
  <c r="I182" i="2" s="1"/>
  <c r="G183" i="2"/>
  <c r="J183" i="2"/>
  <c r="I183" i="2" s="1"/>
  <c r="G184" i="2"/>
  <c r="G185" i="2"/>
  <c r="J185" i="2"/>
  <c r="I185" i="2" s="1"/>
  <c r="G186" i="2"/>
  <c r="J186" i="2"/>
  <c r="I186" i="2" s="1"/>
  <c r="G187" i="2"/>
  <c r="J187" i="2"/>
  <c r="I187" i="2" s="1"/>
  <c r="G188" i="2"/>
  <c r="J188" i="2"/>
  <c r="I188" i="2" s="1"/>
  <c r="G189" i="2"/>
  <c r="J189" i="2"/>
  <c r="I189" i="2" s="1"/>
  <c r="G190" i="2"/>
  <c r="J190" i="2"/>
  <c r="I190" i="2" s="1"/>
  <c r="F192" i="2"/>
  <c r="H192" i="2"/>
  <c r="G192" i="2" s="1"/>
  <c r="J192" i="2"/>
  <c r="I192" i="2" s="1"/>
  <c r="F193" i="2"/>
  <c r="H193" i="2"/>
  <c r="G193" i="2" s="1"/>
  <c r="J193" i="2"/>
  <c r="I193" i="2" s="1"/>
  <c r="F194" i="2"/>
  <c r="H194" i="2"/>
  <c r="G194" i="2" s="1"/>
  <c r="J194" i="2"/>
  <c r="I194" i="2" s="1"/>
  <c r="F195" i="2"/>
  <c r="H195" i="2"/>
  <c r="G195" i="2" s="1"/>
  <c r="J195" i="2"/>
  <c r="I195" i="2" s="1"/>
  <c r="F196" i="2"/>
  <c r="H196" i="2"/>
  <c r="G196" i="2" s="1"/>
  <c r="J196" i="2"/>
  <c r="I196" i="2" s="1"/>
  <c r="F197" i="2"/>
  <c r="H197" i="2"/>
  <c r="G197" i="2" s="1"/>
  <c r="J197" i="2"/>
  <c r="I197" i="2" s="1"/>
  <c r="F198" i="2"/>
  <c r="H198" i="2"/>
  <c r="G198" i="2" s="1"/>
  <c r="J198" i="2"/>
  <c r="I198" i="2" s="1"/>
  <c r="F199" i="2"/>
  <c r="H199" i="2"/>
  <c r="G199" i="2" s="1"/>
  <c r="J199" i="2"/>
  <c r="I199" i="2" s="1"/>
  <c r="F200" i="2"/>
  <c r="H200" i="2"/>
  <c r="G200" i="2" s="1"/>
  <c r="J200" i="2"/>
  <c r="I200" i="2" s="1"/>
  <c r="F201" i="2"/>
  <c r="H201" i="2"/>
  <c r="G201" i="2" s="1"/>
  <c r="J201" i="2"/>
  <c r="I201" i="2" s="1"/>
  <c r="F202" i="2"/>
  <c r="H202" i="2"/>
  <c r="G202" i="2" s="1"/>
  <c r="J202" i="2"/>
  <c r="I202" i="2" s="1"/>
  <c r="F203" i="2"/>
  <c r="H203" i="2"/>
  <c r="G203" i="2" s="1"/>
  <c r="J203" i="2"/>
  <c r="I203" i="2" s="1"/>
  <c r="F204" i="2"/>
  <c r="H204" i="2"/>
  <c r="G204" i="2" s="1"/>
  <c r="J204" i="2"/>
  <c r="I204" i="2" s="1"/>
  <c r="F205" i="2"/>
  <c r="H205" i="2"/>
  <c r="G205" i="2" s="1"/>
  <c r="J205" i="2"/>
  <c r="I205" i="2" s="1"/>
  <c r="F206" i="2"/>
  <c r="H206" i="2"/>
  <c r="G206" i="2" s="1"/>
  <c r="J206" i="2"/>
  <c r="I206" i="2" s="1"/>
  <c r="F207" i="2"/>
  <c r="H207" i="2"/>
  <c r="G207" i="2" s="1"/>
  <c r="J207" i="2"/>
  <c r="I207" i="2" s="1"/>
  <c r="F208" i="2"/>
  <c r="H208" i="2"/>
  <c r="G208" i="2" s="1"/>
  <c r="J208" i="2"/>
  <c r="I208" i="2" s="1"/>
  <c r="F209" i="2"/>
  <c r="H209" i="2"/>
  <c r="G209" i="2" s="1"/>
  <c r="J209" i="2"/>
  <c r="I209" i="2" s="1"/>
  <c r="F210" i="2"/>
  <c r="H210" i="2"/>
  <c r="G210" i="2" s="1"/>
  <c r="J210" i="2"/>
  <c r="I210" i="2" s="1"/>
  <c r="F211" i="2"/>
  <c r="H211" i="2"/>
  <c r="G211" i="2" s="1"/>
  <c r="J211" i="2"/>
  <c r="I211" i="2" s="1"/>
  <c r="F212" i="2"/>
  <c r="H212" i="2"/>
  <c r="G212" i="2" s="1"/>
  <c r="J212" i="2"/>
  <c r="I212" i="2" s="1"/>
  <c r="F213" i="2"/>
  <c r="H213" i="2"/>
  <c r="G213" i="2" s="1"/>
  <c r="J213" i="2"/>
  <c r="I213" i="2" s="1"/>
  <c r="F214" i="2"/>
  <c r="H214" i="2"/>
  <c r="G214" i="2" s="1"/>
  <c r="J214" i="2"/>
  <c r="I214" i="2" s="1"/>
  <c r="F215" i="2"/>
  <c r="H215" i="2"/>
  <c r="G215" i="2" s="1"/>
  <c r="J215" i="2"/>
  <c r="I215" i="2" s="1"/>
  <c r="F216" i="2"/>
  <c r="H216" i="2"/>
  <c r="G216" i="2" s="1"/>
  <c r="J216" i="2"/>
  <c r="I216" i="2" s="1"/>
  <c r="F217" i="2"/>
  <c r="H217" i="2"/>
  <c r="G217" i="2" s="1"/>
  <c r="J217" i="2"/>
  <c r="I217" i="2" s="1"/>
  <c r="F218" i="2"/>
  <c r="H218" i="2"/>
  <c r="G218" i="2" s="1"/>
  <c r="J218" i="2"/>
  <c r="I218" i="2" s="1"/>
  <c r="F219" i="2"/>
  <c r="H219" i="2"/>
  <c r="G219" i="2" s="1"/>
  <c r="J219" i="2"/>
  <c r="I219" i="2" s="1"/>
  <c r="F220" i="2"/>
  <c r="H220" i="2"/>
  <c r="G220" i="2" s="1"/>
  <c r="J220" i="2"/>
  <c r="I220" i="2" s="1"/>
  <c r="F221" i="2"/>
  <c r="H221" i="2"/>
  <c r="G221" i="2" s="1"/>
  <c r="J221" i="2"/>
  <c r="I221" i="2" s="1"/>
  <c r="F222" i="2"/>
  <c r="H222" i="2"/>
  <c r="G222" i="2" s="1"/>
  <c r="J222" i="2"/>
  <c r="I222" i="2" s="1"/>
  <c r="F223" i="2"/>
  <c r="H223" i="2"/>
  <c r="G223" i="2" s="1"/>
  <c r="J223" i="2"/>
  <c r="I223" i="2" s="1"/>
  <c r="F224" i="2"/>
  <c r="H224" i="2"/>
  <c r="G224" i="2" s="1"/>
  <c r="J224" i="2"/>
  <c r="I224" i="2" s="1"/>
  <c r="F225" i="2"/>
  <c r="H225" i="2"/>
  <c r="G225" i="2" s="1"/>
  <c r="J225" i="2"/>
  <c r="I225" i="2" s="1"/>
  <c r="F226" i="2"/>
  <c r="H226" i="2"/>
  <c r="G226" i="2" s="1"/>
  <c r="J226" i="2"/>
  <c r="I226" i="2" s="1"/>
  <c r="F227" i="2"/>
  <c r="H227" i="2"/>
  <c r="G227" i="2" s="1"/>
  <c r="J227" i="2"/>
  <c r="I227" i="2" s="1"/>
  <c r="F228" i="2"/>
  <c r="H228" i="2"/>
  <c r="G228" i="2" s="1"/>
  <c r="J228" i="2"/>
  <c r="I228" i="2" s="1"/>
  <c r="F229" i="2"/>
  <c r="H229" i="2"/>
  <c r="G229" i="2" s="1"/>
  <c r="J229" i="2"/>
  <c r="I229" i="2" s="1"/>
  <c r="F230" i="2"/>
  <c r="H230" i="2"/>
  <c r="G230" i="2" s="1"/>
  <c r="J230" i="2"/>
  <c r="I230" i="2" s="1"/>
  <c r="F231" i="2"/>
  <c r="H231" i="2"/>
  <c r="G231" i="2" s="1"/>
  <c r="J231" i="2"/>
  <c r="I231" i="2" s="1"/>
  <c r="F232" i="2"/>
  <c r="H232" i="2"/>
  <c r="G232" i="2" s="1"/>
  <c r="J232" i="2"/>
  <c r="I232" i="2" s="1"/>
  <c r="F233" i="2"/>
  <c r="H233" i="2"/>
  <c r="G233" i="2" s="1"/>
  <c r="J233" i="2"/>
  <c r="I233" i="2" s="1"/>
  <c r="F234" i="2"/>
  <c r="H234" i="2"/>
  <c r="G234" i="2" s="1"/>
  <c r="J234" i="2"/>
  <c r="I234" i="2" s="1"/>
  <c r="F235" i="2"/>
  <c r="H235" i="2"/>
  <c r="G235" i="2" s="1"/>
  <c r="J235" i="2"/>
  <c r="I235" i="2" s="1"/>
  <c r="F236" i="2"/>
  <c r="H236" i="2"/>
  <c r="G236" i="2" s="1"/>
  <c r="J236" i="2"/>
  <c r="I236" i="2" s="1"/>
  <c r="F237" i="2"/>
  <c r="H237" i="2"/>
  <c r="G237" i="2" s="1"/>
  <c r="J237" i="2"/>
  <c r="I237" i="2" s="1"/>
  <c r="F238" i="2"/>
  <c r="H238" i="2"/>
  <c r="G238" i="2" s="1"/>
  <c r="J238" i="2"/>
  <c r="I238" i="2" s="1"/>
  <c r="F239" i="2"/>
  <c r="H239" i="2"/>
  <c r="G239" i="2" s="1"/>
  <c r="J239" i="2"/>
  <c r="I239" i="2" s="1"/>
  <c r="F240" i="2"/>
  <c r="H240" i="2"/>
  <c r="G240" i="2" s="1"/>
  <c r="J240" i="2"/>
  <c r="I240" i="2" s="1"/>
  <c r="F241" i="2"/>
  <c r="H241" i="2"/>
  <c r="G241" i="2" s="1"/>
  <c r="J241" i="2"/>
  <c r="I241" i="2" s="1"/>
  <c r="F242" i="2"/>
  <c r="H242" i="2"/>
  <c r="G242" i="2" s="1"/>
  <c r="J242" i="2"/>
  <c r="I242" i="2" s="1"/>
  <c r="F243" i="2"/>
  <c r="H243" i="2"/>
  <c r="G243" i="2" s="1"/>
  <c r="J243" i="2"/>
  <c r="I243" i="2" s="1"/>
  <c r="F244" i="2"/>
  <c r="H244" i="2"/>
  <c r="G244" i="2" s="1"/>
  <c r="J244" i="2"/>
  <c r="I244" i="2" s="1"/>
  <c r="F245" i="2"/>
  <c r="H245" i="2"/>
  <c r="G245" i="2" s="1"/>
  <c r="J245" i="2"/>
  <c r="I245" i="2" s="1"/>
  <c r="F246" i="2"/>
  <c r="H246" i="2"/>
  <c r="G246" i="2" s="1"/>
  <c r="J246" i="2"/>
  <c r="I246" i="2" s="1"/>
  <c r="F247" i="2"/>
  <c r="H247" i="2"/>
  <c r="G247" i="2" s="1"/>
  <c r="J247" i="2"/>
  <c r="I247" i="2" s="1"/>
  <c r="F248" i="2"/>
  <c r="H248" i="2"/>
  <c r="G248" i="2" s="1"/>
  <c r="J248" i="2"/>
  <c r="I248" i="2" s="1"/>
  <c r="F249" i="2"/>
  <c r="H249" i="2"/>
  <c r="G249" i="2" s="1"/>
  <c r="J249" i="2"/>
  <c r="I249" i="2" s="1"/>
  <c r="F250" i="2"/>
  <c r="H250" i="2"/>
  <c r="G250" i="2" s="1"/>
  <c r="J250" i="2"/>
  <c r="I250" i="2" s="1"/>
  <c r="F251" i="2"/>
  <c r="H251" i="2"/>
  <c r="G251" i="2" s="1"/>
  <c r="J251" i="2"/>
  <c r="I251" i="2" s="1"/>
  <c r="F252" i="2"/>
  <c r="H252" i="2"/>
  <c r="G252" i="2" s="1"/>
  <c r="J252" i="2"/>
  <c r="I252" i="2" s="1"/>
  <c r="F253" i="2"/>
  <c r="H253" i="2"/>
  <c r="G253" i="2" s="1"/>
  <c r="J253" i="2"/>
  <c r="I253" i="2" s="1"/>
  <c r="F254" i="2"/>
  <c r="H254" i="2"/>
  <c r="G254" i="2" s="1"/>
  <c r="J254" i="2"/>
  <c r="I254" i="2" s="1"/>
  <c r="F256" i="2"/>
  <c r="H256" i="2"/>
  <c r="G256" i="2" s="1"/>
  <c r="J256" i="2"/>
  <c r="I256" i="2" s="1"/>
  <c r="F257" i="2"/>
  <c r="H257" i="2"/>
  <c r="G257" i="2" s="1"/>
  <c r="J257" i="2"/>
  <c r="I257" i="2" s="1"/>
  <c r="F258" i="2"/>
  <c r="H258" i="2"/>
  <c r="G258" i="2" s="1"/>
  <c r="J258" i="2"/>
  <c r="I258" i="2" s="1"/>
  <c r="F259" i="2"/>
  <c r="H259" i="2"/>
  <c r="G259" i="2" s="1"/>
  <c r="J259" i="2"/>
  <c r="I259" i="2" s="1"/>
  <c r="F260" i="2"/>
  <c r="H260" i="2"/>
  <c r="G260" i="2" s="1"/>
  <c r="J260" i="2"/>
  <c r="I260" i="2" s="1"/>
  <c r="F261" i="2"/>
  <c r="H261" i="2"/>
  <c r="G261" i="2" s="1"/>
  <c r="J261" i="2"/>
  <c r="I261" i="2" s="1"/>
  <c r="F263" i="2"/>
  <c r="H263" i="2"/>
  <c r="G263" i="2" s="1"/>
  <c r="J263" i="2"/>
  <c r="I263" i="2" s="1"/>
  <c r="F264" i="2"/>
  <c r="H264" i="2"/>
  <c r="G264" i="2" s="1"/>
  <c r="J264" i="2"/>
  <c r="I264" i="2" s="1"/>
  <c r="F266" i="2"/>
  <c r="H266" i="2"/>
  <c r="G266" i="2" s="1"/>
  <c r="J266" i="2"/>
  <c r="I266" i="2" s="1"/>
  <c r="F267" i="2"/>
  <c r="H267" i="2"/>
  <c r="G267" i="2" s="1"/>
  <c r="J267" i="2"/>
  <c r="I267" i="2" s="1"/>
  <c r="F268" i="2"/>
  <c r="H268" i="2"/>
  <c r="G268" i="2" s="1"/>
  <c r="J268" i="2"/>
  <c r="I268" i="2" s="1"/>
  <c r="F273" i="2"/>
  <c r="H273" i="2"/>
  <c r="G273" i="2" s="1"/>
  <c r="J273" i="2"/>
  <c r="I273" i="2" s="1"/>
  <c r="F274" i="2"/>
  <c r="H274" i="2"/>
  <c r="G274" i="2" s="1"/>
  <c r="J274" i="2"/>
  <c r="I274" i="2" s="1"/>
  <c r="F275" i="2"/>
  <c r="H275" i="2"/>
  <c r="G275" i="2" s="1"/>
  <c r="J275" i="2"/>
  <c r="I275" i="2" s="1"/>
  <c r="F276" i="2"/>
  <c r="E276" i="2" s="1"/>
  <c r="H276" i="2"/>
  <c r="G276" i="2" s="1"/>
  <c r="J276" i="2"/>
  <c r="I276" i="2" s="1"/>
  <c r="F277" i="2"/>
  <c r="H277" i="2"/>
  <c r="G277" i="2" s="1"/>
  <c r="J277" i="2"/>
  <c r="I277" i="2" s="1"/>
  <c r="F278" i="2"/>
  <c r="H278" i="2"/>
  <c r="G278" i="2" s="1"/>
  <c r="J278" i="2"/>
  <c r="I278" i="2" s="1"/>
  <c r="F279" i="2"/>
  <c r="H279" i="2"/>
  <c r="G279" i="2" s="1"/>
  <c r="J279" i="2"/>
  <c r="I279" i="2" s="1"/>
  <c r="F280" i="2"/>
  <c r="H280" i="2"/>
  <c r="G280" i="2" s="1"/>
  <c r="J280" i="2"/>
  <c r="I280" i="2" s="1"/>
  <c r="F282" i="2"/>
  <c r="H282" i="2"/>
  <c r="G282" i="2" s="1"/>
  <c r="J282" i="2"/>
  <c r="I282" i="2" s="1"/>
  <c r="F283" i="2"/>
  <c r="H283" i="2"/>
  <c r="G283" i="2" s="1"/>
  <c r="J283" i="2"/>
  <c r="I283" i="2" s="1"/>
  <c r="F288" i="2"/>
  <c r="H288" i="2"/>
  <c r="G288" i="2" s="1"/>
  <c r="J288" i="2"/>
  <c r="I288" i="2" s="1"/>
  <c r="F289" i="2"/>
  <c r="H289" i="2"/>
  <c r="G289" i="2" s="1"/>
  <c r="J289" i="2"/>
  <c r="I289" i="2" s="1"/>
  <c r="F290" i="2"/>
  <c r="H290" i="2"/>
  <c r="G290" i="2" s="1"/>
  <c r="J290" i="2"/>
  <c r="I290" i="2" s="1"/>
  <c r="F291" i="2"/>
  <c r="H291" i="2"/>
  <c r="G291" i="2" s="1"/>
  <c r="J291" i="2"/>
  <c r="I291" i="2" s="1"/>
  <c r="F292" i="2"/>
  <c r="H292" i="2"/>
  <c r="G292" i="2" s="1"/>
  <c r="J292" i="2"/>
  <c r="I292" i="2" s="1"/>
  <c r="F293" i="2"/>
  <c r="H293" i="2"/>
  <c r="G293" i="2" s="1"/>
  <c r="J293" i="2"/>
  <c r="I293" i="2" s="1"/>
  <c r="F294" i="2"/>
  <c r="H294" i="2"/>
  <c r="G294" i="2" s="1"/>
  <c r="J294" i="2"/>
  <c r="I294" i="2" s="1"/>
  <c r="F296" i="2"/>
  <c r="H296" i="2"/>
  <c r="G296" i="2" s="1"/>
  <c r="J296" i="2"/>
  <c r="I296" i="2" s="1"/>
  <c r="F307" i="2"/>
  <c r="H307" i="2"/>
  <c r="G307" i="2" s="1"/>
  <c r="J307" i="2"/>
  <c r="I307" i="2" s="1"/>
  <c r="F309" i="2"/>
  <c r="H309" i="2"/>
  <c r="G309" i="2" s="1"/>
  <c r="J309" i="2"/>
  <c r="I309" i="2" s="1"/>
  <c r="F312" i="2"/>
  <c r="H312" i="2"/>
  <c r="G312" i="2" s="1"/>
  <c r="J312" i="2"/>
  <c r="I312" i="2" s="1"/>
  <c r="F315" i="2"/>
  <c r="H315" i="2"/>
  <c r="G315" i="2" s="1"/>
  <c r="J315" i="2"/>
  <c r="I315" i="2" s="1"/>
  <c r="F318" i="2"/>
  <c r="H318" i="2"/>
  <c r="G318" i="2" s="1"/>
  <c r="J318" i="2"/>
  <c r="I318" i="2" s="1"/>
  <c r="F319" i="2"/>
  <c r="H319" i="2"/>
  <c r="G319" i="2" s="1"/>
  <c r="J319" i="2"/>
  <c r="I319" i="2" s="1"/>
  <c r="F320" i="2"/>
  <c r="H320" i="2"/>
  <c r="G320" i="2" s="1"/>
  <c r="J320" i="2"/>
  <c r="I320" i="2" s="1"/>
  <c r="F321" i="2"/>
  <c r="H321" i="2"/>
  <c r="G321" i="2" s="1"/>
  <c r="J321" i="2"/>
  <c r="I321" i="2" s="1"/>
  <c r="F322" i="2"/>
  <c r="H322" i="2"/>
  <c r="G322" i="2" s="1"/>
  <c r="J322" i="2"/>
  <c r="I322" i="2" s="1"/>
  <c r="F323" i="2"/>
  <c r="H323" i="2"/>
  <c r="G323" i="2" s="1"/>
  <c r="J323" i="2"/>
  <c r="I323" i="2" s="1"/>
  <c r="F324" i="2"/>
  <c r="H324" i="2"/>
  <c r="G324" i="2" s="1"/>
  <c r="J324" i="2"/>
  <c r="I324" i="2" s="1"/>
  <c r="F332" i="2"/>
  <c r="H332" i="2"/>
  <c r="G332" i="2" s="1"/>
  <c r="J332" i="2"/>
  <c r="I332" i="2" s="1"/>
  <c r="F333" i="2"/>
  <c r="H333" i="2"/>
  <c r="G333" i="2" s="1"/>
  <c r="J333" i="2"/>
  <c r="I333" i="2" s="1"/>
  <c r="F334" i="2"/>
  <c r="H334" i="2"/>
  <c r="G334" i="2" s="1"/>
  <c r="J334" i="2"/>
  <c r="I334" i="2" s="1"/>
  <c r="J7" i="2"/>
  <c r="I7" i="2" s="1"/>
  <c r="H7" i="2"/>
  <c r="G7" i="2" s="1"/>
  <c r="F7" i="2"/>
  <c r="C14" i="3"/>
  <c r="E14" i="3" s="1"/>
  <c r="E18" i="3" s="1"/>
  <c r="D332" i="2" l="1"/>
  <c r="E332" i="2"/>
  <c r="D321" i="2"/>
  <c r="E321" i="2"/>
  <c r="D315" i="2"/>
  <c r="E315" i="2"/>
  <c r="D296" i="2"/>
  <c r="E296" i="2"/>
  <c r="D291" i="2"/>
  <c r="E291" i="2"/>
  <c r="D283" i="2"/>
  <c r="E283" i="2"/>
  <c r="D278" i="2"/>
  <c r="E278" i="2"/>
  <c r="D274" i="2"/>
  <c r="E274" i="2"/>
  <c r="D266" i="2"/>
  <c r="E266" i="2"/>
  <c r="D260" i="2"/>
  <c r="E260" i="2"/>
  <c r="D279" i="2"/>
  <c r="E279" i="2"/>
  <c r="D275" i="2"/>
  <c r="E275" i="2"/>
  <c r="D267" i="2"/>
  <c r="E267" i="2"/>
  <c r="D261" i="2"/>
  <c r="E261" i="2"/>
  <c r="D257" i="2"/>
  <c r="E257" i="2"/>
  <c r="D252" i="2"/>
  <c r="E252" i="2"/>
  <c r="D248" i="2"/>
  <c r="E248" i="2"/>
  <c r="D244" i="2"/>
  <c r="E244" i="2"/>
  <c r="D240" i="2"/>
  <c r="E240" i="2"/>
  <c r="D236" i="2"/>
  <c r="E236" i="2"/>
  <c r="D232" i="2"/>
  <c r="E232" i="2"/>
  <c r="D228" i="2"/>
  <c r="E228" i="2"/>
  <c r="D224" i="2"/>
  <c r="E224" i="2"/>
  <c r="D220" i="2"/>
  <c r="E220" i="2"/>
  <c r="D216" i="2"/>
  <c r="E216" i="2"/>
  <c r="D212" i="2"/>
  <c r="E212" i="2"/>
  <c r="D208" i="2"/>
  <c r="E208" i="2"/>
  <c r="D204" i="2"/>
  <c r="E204" i="2"/>
  <c r="D200" i="2"/>
  <c r="E200" i="2"/>
  <c r="D196" i="2"/>
  <c r="E196" i="2"/>
  <c r="D192" i="2"/>
  <c r="E192" i="2"/>
  <c r="D187" i="2"/>
  <c r="E187" i="2"/>
  <c r="D180" i="2"/>
  <c r="E180" i="2"/>
  <c r="D176" i="2"/>
  <c r="E176" i="2"/>
  <c r="D172" i="2"/>
  <c r="E172" i="2"/>
  <c r="D168" i="2"/>
  <c r="E168" i="2"/>
  <c r="D159" i="2"/>
  <c r="E159" i="2"/>
  <c r="D153" i="2"/>
  <c r="E153" i="2"/>
  <c r="D149" i="2"/>
  <c r="E149" i="2"/>
  <c r="D143" i="2"/>
  <c r="E143" i="2"/>
  <c r="D139" i="2"/>
  <c r="E139" i="2"/>
  <c r="D134" i="2"/>
  <c r="E134" i="2"/>
  <c r="D129" i="2"/>
  <c r="E129" i="2"/>
  <c r="D124" i="2"/>
  <c r="E124" i="2"/>
  <c r="D120" i="2"/>
  <c r="E120" i="2"/>
  <c r="D116" i="2"/>
  <c r="E116" i="2"/>
  <c r="D112" i="2"/>
  <c r="E112" i="2"/>
  <c r="D108" i="2"/>
  <c r="E108" i="2"/>
  <c r="D103" i="2"/>
  <c r="E103" i="2"/>
  <c r="D99" i="2"/>
  <c r="E99" i="2"/>
  <c r="D95" i="2"/>
  <c r="E95" i="2"/>
  <c r="D85" i="2"/>
  <c r="E85" i="2"/>
  <c r="D81" i="2"/>
  <c r="E81" i="2"/>
  <c r="D77" i="2"/>
  <c r="E77" i="2"/>
  <c r="D72" i="2"/>
  <c r="E72" i="2"/>
  <c r="D68" i="2"/>
  <c r="E68" i="2"/>
  <c r="D62" i="2"/>
  <c r="E62" i="2"/>
  <c r="D57" i="2"/>
  <c r="E57" i="2"/>
  <c r="D53" i="2"/>
  <c r="E53" i="2"/>
  <c r="D49" i="2"/>
  <c r="E49" i="2"/>
  <c r="D45" i="2"/>
  <c r="E45" i="2"/>
  <c r="D41" i="2"/>
  <c r="E41" i="2"/>
  <c r="D37" i="2"/>
  <c r="E37" i="2"/>
  <c r="D33" i="2"/>
  <c r="E33" i="2"/>
  <c r="D29" i="2"/>
  <c r="E29" i="2"/>
  <c r="D25" i="2"/>
  <c r="E25" i="2"/>
  <c r="D21" i="2"/>
  <c r="E21" i="2"/>
  <c r="D17" i="2"/>
  <c r="E17" i="2"/>
  <c r="D13" i="2"/>
  <c r="E13" i="2"/>
  <c r="D9" i="2"/>
  <c r="E9" i="2"/>
  <c r="D334" i="2"/>
  <c r="E334" i="2"/>
  <c r="D323" i="2"/>
  <c r="E323" i="2"/>
  <c r="D319" i="2"/>
  <c r="E319" i="2"/>
  <c r="D309" i="2"/>
  <c r="E309" i="2"/>
  <c r="D293" i="2"/>
  <c r="E293" i="2"/>
  <c r="D289" i="2"/>
  <c r="E289" i="2"/>
  <c r="D280" i="2"/>
  <c r="E280" i="2"/>
  <c r="D268" i="2"/>
  <c r="E268" i="2"/>
  <c r="D263" i="2"/>
  <c r="E263" i="2"/>
  <c r="D258" i="2"/>
  <c r="E258" i="2"/>
  <c r="D253" i="2"/>
  <c r="E253" i="2"/>
  <c r="D249" i="2"/>
  <c r="E249" i="2"/>
  <c r="D245" i="2"/>
  <c r="E245" i="2"/>
  <c r="D241" i="2"/>
  <c r="E241" i="2"/>
  <c r="D237" i="2"/>
  <c r="E237" i="2"/>
  <c r="D233" i="2"/>
  <c r="E233" i="2"/>
  <c r="D229" i="2"/>
  <c r="E229" i="2"/>
  <c r="D225" i="2"/>
  <c r="E225" i="2"/>
  <c r="D221" i="2"/>
  <c r="E221" i="2"/>
  <c r="D217" i="2"/>
  <c r="E217" i="2"/>
  <c r="D213" i="2"/>
  <c r="E213" i="2"/>
  <c r="D209" i="2"/>
  <c r="E209" i="2"/>
  <c r="D205" i="2"/>
  <c r="E205" i="2"/>
  <c r="D201" i="2"/>
  <c r="E201" i="2"/>
  <c r="D197" i="2"/>
  <c r="E197" i="2"/>
  <c r="D193" i="2"/>
  <c r="E193" i="2"/>
  <c r="D188" i="2"/>
  <c r="E188" i="2"/>
  <c r="D181" i="2"/>
  <c r="E181" i="2"/>
  <c r="D177" i="2"/>
  <c r="E177" i="2"/>
  <c r="D173" i="2"/>
  <c r="E173" i="2"/>
  <c r="D169" i="2"/>
  <c r="E169" i="2"/>
  <c r="D160" i="2"/>
  <c r="E160" i="2"/>
  <c r="D154" i="2"/>
  <c r="E154" i="2"/>
  <c r="D150" i="2"/>
  <c r="E150" i="2"/>
  <c r="D144" i="2"/>
  <c r="E144" i="2"/>
  <c r="D140" i="2"/>
  <c r="E140" i="2"/>
  <c r="D135" i="2"/>
  <c r="E135" i="2"/>
  <c r="D130" i="2"/>
  <c r="E130" i="2"/>
  <c r="D125" i="2"/>
  <c r="E125" i="2"/>
  <c r="D121" i="2"/>
  <c r="E121" i="2"/>
  <c r="D117" i="2"/>
  <c r="E117" i="2"/>
  <c r="D113" i="2"/>
  <c r="E113" i="2"/>
  <c r="D109" i="2"/>
  <c r="E109" i="2"/>
  <c r="D104" i="2"/>
  <c r="E104" i="2"/>
  <c r="D100" i="2"/>
  <c r="E100" i="2"/>
  <c r="D96" i="2"/>
  <c r="E96" i="2"/>
  <c r="D86" i="2"/>
  <c r="E86" i="2"/>
  <c r="D82" i="2"/>
  <c r="E82" i="2"/>
  <c r="D78" i="2"/>
  <c r="E78" i="2"/>
  <c r="D73" i="2"/>
  <c r="E73" i="2"/>
  <c r="D69" i="2"/>
  <c r="E69" i="2"/>
  <c r="D65" i="2"/>
  <c r="E65" i="2"/>
  <c r="D58" i="2"/>
  <c r="E58" i="2"/>
  <c r="D54" i="2"/>
  <c r="E54" i="2"/>
  <c r="D50" i="2"/>
  <c r="E50" i="2"/>
  <c r="D46" i="2"/>
  <c r="E46" i="2"/>
  <c r="D42" i="2"/>
  <c r="E42" i="2"/>
  <c r="D38" i="2"/>
  <c r="E38" i="2"/>
  <c r="D34" i="2"/>
  <c r="E34" i="2"/>
  <c r="D30" i="2"/>
  <c r="E30" i="2"/>
  <c r="D26" i="2"/>
  <c r="E26" i="2"/>
  <c r="D22" i="2"/>
  <c r="E22" i="2"/>
  <c r="D18" i="2"/>
  <c r="E18" i="2"/>
  <c r="D14" i="2"/>
  <c r="E14" i="2"/>
  <c r="D10" i="2"/>
  <c r="E10" i="2"/>
  <c r="D256" i="2"/>
  <c r="E256" i="2"/>
  <c r="D251" i="2"/>
  <c r="E251" i="2"/>
  <c r="D247" i="2"/>
  <c r="E247" i="2"/>
  <c r="D243" i="2"/>
  <c r="E243" i="2"/>
  <c r="D239" i="2"/>
  <c r="E239" i="2"/>
  <c r="D235" i="2"/>
  <c r="E235" i="2"/>
  <c r="D231" i="2"/>
  <c r="E231" i="2"/>
  <c r="D227" i="2"/>
  <c r="E227" i="2"/>
  <c r="D223" i="2"/>
  <c r="E223" i="2"/>
  <c r="D219" i="2"/>
  <c r="E219" i="2"/>
  <c r="D215" i="2"/>
  <c r="E215" i="2"/>
  <c r="D211" i="2"/>
  <c r="E211" i="2"/>
  <c r="D207" i="2"/>
  <c r="E207" i="2"/>
  <c r="D203" i="2"/>
  <c r="E203" i="2"/>
  <c r="D199" i="2"/>
  <c r="E199" i="2"/>
  <c r="D195" i="2"/>
  <c r="E195" i="2"/>
  <c r="D190" i="2"/>
  <c r="E190" i="2"/>
  <c r="D186" i="2"/>
  <c r="E186" i="2"/>
  <c r="D183" i="2"/>
  <c r="E183" i="2"/>
  <c r="D179" i="2"/>
  <c r="E179" i="2"/>
  <c r="D175" i="2"/>
  <c r="E175" i="2"/>
  <c r="D171" i="2"/>
  <c r="E171" i="2"/>
  <c r="D166" i="2"/>
  <c r="E166" i="2"/>
  <c r="D156" i="2"/>
  <c r="E156" i="2"/>
  <c r="D152" i="2"/>
  <c r="E152" i="2"/>
  <c r="D148" i="2"/>
  <c r="E148" i="2"/>
  <c r="D142" i="2"/>
  <c r="E142" i="2"/>
  <c r="D138" i="2"/>
  <c r="E138" i="2"/>
  <c r="D133" i="2"/>
  <c r="E133" i="2"/>
  <c r="D127" i="2"/>
  <c r="E127" i="2"/>
  <c r="D123" i="2"/>
  <c r="E123" i="2"/>
  <c r="D119" i="2"/>
  <c r="E119" i="2"/>
  <c r="D115" i="2"/>
  <c r="E115" i="2"/>
  <c r="D111" i="2"/>
  <c r="E111" i="2"/>
  <c r="D107" i="2"/>
  <c r="E107" i="2"/>
  <c r="D102" i="2"/>
  <c r="E102" i="2"/>
  <c r="D98" i="2"/>
  <c r="E98" i="2"/>
  <c r="D88" i="2"/>
  <c r="E88" i="2"/>
  <c r="D84" i="2"/>
  <c r="E84" i="2"/>
  <c r="D80" i="2"/>
  <c r="E80" i="2"/>
  <c r="D75" i="2"/>
  <c r="E75" i="2"/>
  <c r="D71" i="2"/>
  <c r="E71" i="2"/>
  <c r="D67" i="2"/>
  <c r="E67" i="2"/>
  <c r="D60" i="2"/>
  <c r="E60" i="2"/>
  <c r="D56" i="2"/>
  <c r="E56" i="2"/>
  <c r="D52" i="2"/>
  <c r="E52" i="2"/>
  <c r="D48" i="2"/>
  <c r="E48" i="2"/>
  <c r="D44" i="2"/>
  <c r="E44" i="2"/>
  <c r="D40" i="2"/>
  <c r="E40" i="2"/>
  <c r="D36" i="2"/>
  <c r="E36" i="2"/>
  <c r="D32" i="2"/>
  <c r="E32" i="2"/>
  <c r="D28" i="2"/>
  <c r="E28" i="2"/>
  <c r="D24" i="2"/>
  <c r="E24" i="2"/>
  <c r="D20" i="2"/>
  <c r="E20" i="2"/>
  <c r="D16" i="2"/>
  <c r="E16" i="2"/>
  <c r="D12" i="2"/>
  <c r="E12" i="2"/>
  <c r="D7" i="2"/>
  <c r="E7" i="2"/>
  <c r="D333" i="2"/>
  <c r="E333" i="2"/>
  <c r="D322" i="2"/>
  <c r="E322" i="2"/>
  <c r="D318" i="2"/>
  <c r="E318" i="2"/>
  <c r="D307" i="2"/>
  <c r="E307" i="2"/>
  <c r="D292" i="2"/>
  <c r="E292" i="2"/>
  <c r="D324" i="2"/>
  <c r="E324" i="2"/>
  <c r="D320" i="2"/>
  <c r="E320" i="2"/>
  <c r="D312" i="2"/>
  <c r="E312" i="2"/>
  <c r="D294" i="2"/>
  <c r="E294" i="2"/>
  <c r="D290" i="2"/>
  <c r="E290" i="2"/>
  <c r="D282" i="2"/>
  <c r="E282" i="2"/>
  <c r="D277" i="2"/>
  <c r="E277" i="2"/>
  <c r="D273" i="2"/>
  <c r="E273" i="2"/>
  <c r="D264" i="2"/>
  <c r="E264" i="2"/>
  <c r="D259" i="2"/>
  <c r="E259" i="2"/>
  <c r="D254" i="2"/>
  <c r="E254" i="2"/>
  <c r="D250" i="2"/>
  <c r="E250" i="2"/>
  <c r="D246" i="2"/>
  <c r="E246" i="2"/>
  <c r="D242" i="2"/>
  <c r="E242" i="2"/>
  <c r="D238" i="2"/>
  <c r="E238" i="2"/>
  <c r="D234" i="2"/>
  <c r="E234" i="2"/>
  <c r="D230" i="2"/>
  <c r="E230" i="2"/>
  <c r="D226" i="2"/>
  <c r="E226" i="2"/>
  <c r="D222" i="2"/>
  <c r="E222" i="2"/>
  <c r="D218" i="2"/>
  <c r="E218" i="2"/>
  <c r="D214" i="2"/>
  <c r="E214" i="2"/>
  <c r="D210" i="2"/>
  <c r="E210" i="2"/>
  <c r="D206" i="2"/>
  <c r="E206" i="2"/>
  <c r="D202" i="2"/>
  <c r="E202" i="2"/>
  <c r="D198" i="2"/>
  <c r="E198" i="2"/>
  <c r="D194" i="2"/>
  <c r="E194" i="2"/>
  <c r="D189" i="2"/>
  <c r="E189" i="2"/>
  <c r="D185" i="2"/>
  <c r="E185" i="2"/>
  <c r="D182" i="2"/>
  <c r="E182" i="2"/>
  <c r="D178" i="2"/>
  <c r="E178" i="2"/>
  <c r="D174" i="2"/>
  <c r="E174" i="2"/>
  <c r="D170" i="2"/>
  <c r="E170" i="2"/>
  <c r="D162" i="2"/>
  <c r="E162" i="2"/>
  <c r="D155" i="2"/>
  <c r="E155" i="2"/>
  <c r="D151" i="2"/>
  <c r="E151" i="2"/>
  <c r="D145" i="2"/>
  <c r="E145" i="2"/>
  <c r="D141" i="2"/>
  <c r="E141" i="2"/>
  <c r="D136" i="2"/>
  <c r="E136" i="2"/>
  <c r="D132" i="2"/>
  <c r="E132" i="2"/>
  <c r="D126" i="2"/>
  <c r="E126" i="2"/>
  <c r="D122" i="2"/>
  <c r="E122" i="2"/>
  <c r="D118" i="2"/>
  <c r="E118" i="2"/>
  <c r="D114" i="2"/>
  <c r="E114" i="2"/>
  <c r="D110" i="2"/>
  <c r="E110" i="2"/>
  <c r="D105" i="2"/>
  <c r="E105" i="2"/>
  <c r="D101" i="2"/>
  <c r="E101" i="2"/>
  <c r="D97" i="2"/>
  <c r="E97" i="2"/>
  <c r="D87" i="2"/>
  <c r="E87" i="2"/>
  <c r="D83" i="2"/>
  <c r="E83" i="2"/>
  <c r="D79" i="2"/>
  <c r="E79" i="2"/>
  <c r="D74" i="2"/>
  <c r="E74" i="2"/>
  <c r="D70" i="2"/>
  <c r="E70" i="2"/>
  <c r="D66" i="2"/>
  <c r="E66" i="2"/>
  <c r="D59" i="2"/>
  <c r="E59" i="2"/>
  <c r="D55" i="2"/>
  <c r="E55" i="2"/>
  <c r="D51" i="2"/>
  <c r="E51" i="2"/>
  <c r="D47" i="2"/>
  <c r="E47" i="2"/>
  <c r="D43" i="2"/>
  <c r="E43" i="2"/>
  <c r="D39" i="2"/>
  <c r="E39" i="2"/>
  <c r="D35" i="2"/>
  <c r="E35" i="2"/>
  <c r="D31" i="2"/>
  <c r="E31" i="2"/>
  <c r="D27" i="2"/>
  <c r="E27" i="2"/>
  <c r="D23" i="2"/>
  <c r="E23" i="2"/>
  <c r="D19" i="2"/>
  <c r="E19" i="2"/>
  <c r="D15" i="2"/>
  <c r="E15" i="2"/>
  <c r="D11" i="2"/>
  <c r="E11" i="2"/>
  <c r="D8" i="2"/>
  <c r="E8" i="2"/>
  <c r="D288" i="2"/>
  <c r="E288" i="2"/>
  <c r="D276" i="2"/>
  <c r="H338" i="2" l="1"/>
  <c r="G338" i="2" s="1"/>
  <c r="F338" i="2"/>
  <c r="J338" i="2"/>
  <c r="I338" i="2" s="1"/>
  <c r="D338" i="2" l="1"/>
  <c r="E338" i="2"/>
</calcChain>
</file>

<file path=xl/sharedStrings.xml><?xml version="1.0" encoding="utf-8"?>
<sst xmlns="http://schemas.openxmlformats.org/spreadsheetml/2006/main" count="558" uniqueCount="470">
  <si>
    <t>C6</t>
  </si>
  <si>
    <t>C10</t>
  </si>
  <si>
    <t>C12</t>
  </si>
  <si>
    <t>C8</t>
  </si>
  <si>
    <t>Alkanen</t>
  </si>
  <si>
    <t>C5</t>
  </si>
  <si>
    <t>C7</t>
  </si>
  <si>
    <t>C9</t>
  </si>
  <si>
    <t>C11</t>
  </si>
  <si>
    <t>Temperatuur</t>
  </si>
  <si>
    <t>(°C)</t>
  </si>
  <si>
    <t>UN</t>
  </si>
  <si>
    <t>Naam</t>
  </si>
  <si>
    <t>ACETAL (1,1-Diethoxyethane)</t>
  </si>
  <si>
    <t>ACETALDEHYDE (ETHANAL)</t>
  </si>
  <si>
    <t>ACETONE</t>
  </si>
  <si>
    <t>ACROLEINE</t>
  </si>
  <si>
    <t>ACRYLONITRILE</t>
  </si>
  <si>
    <t>ALLYL ALCOHOL</t>
  </si>
  <si>
    <t>ALLYL CHLORIDE</t>
  </si>
  <si>
    <t>PENTANOLS (n-PENTANOL)</t>
  </si>
  <si>
    <t>AMYLAMINE (n-AMYLAMINE)</t>
  </si>
  <si>
    <t>1-PENTENE (n-AMYLENE)</t>
  </si>
  <si>
    <t>BENZENE</t>
  </si>
  <si>
    <t>BUTANOLS (tert.- BUTYLALCOHOL)</t>
  </si>
  <si>
    <t>BUTYLACETATES (n-BUTYL ACETATE)</t>
  </si>
  <si>
    <t>BUTYLACETATES (sec-BUTYL ACETATE)</t>
  </si>
  <si>
    <t>n-BUTYLAMINE</t>
  </si>
  <si>
    <t>CHLORORBUTANES (2-CHLORO BUTANE)</t>
  </si>
  <si>
    <t>CHLORORBUTANES (1-CHLORO-2-METHYLPROPANE)</t>
  </si>
  <si>
    <t>CARBON DISULFIDE</t>
  </si>
  <si>
    <t>CHLOORBENZENE (phenylchloride)</t>
  </si>
  <si>
    <t>ETHYLENE CHLOROHYDRIN (2-chloroethanol)</t>
  </si>
  <si>
    <t>CYCLOHEXANE</t>
  </si>
  <si>
    <t>CYCLOPENTANE</t>
  </si>
  <si>
    <t>DIETHYLAMINE</t>
  </si>
  <si>
    <t>DIETHYL ETHER</t>
  </si>
  <si>
    <t>DIISOBUTYL KETONE</t>
  </si>
  <si>
    <t>DIISOPROPYL ETHER</t>
  </si>
  <si>
    <t>DIMETHYLAMINE AQUEOUS SOLUTION</t>
  </si>
  <si>
    <t>DIMETHYLHYDRAZINE</t>
  </si>
  <si>
    <t>DIOXANE</t>
  </si>
  <si>
    <t>DIVINYL ETHER</t>
  </si>
  <si>
    <t>ETHYLENE GLYCOL MONOETHYL ETHER</t>
  </si>
  <si>
    <t>ETHYLENE GLYCOL MONETHYLETHER-ACETATE</t>
  </si>
  <si>
    <t>ETHYL ACETATE</t>
  </si>
  <si>
    <t>ETHYL BENZENE</t>
  </si>
  <si>
    <t>2-ETHYLBUTYL ACETATE</t>
  </si>
  <si>
    <t>ETHYLBUTYLETHER (ETHYL-tert-BUTYLETHER)</t>
  </si>
  <si>
    <t>ETHYLENE DICHLORIDE (1,2-dichloorethane)</t>
  </si>
  <si>
    <t>ETHYLENE GLYCOL MONOMETHYL ETHER</t>
  </si>
  <si>
    <t>OCTYL ALDEHYDES (n-OCTALDEHYDE)</t>
  </si>
  <si>
    <t>OCTYL ALDEHYDES (2-ethylcapronaldehyde)</t>
  </si>
  <si>
    <t>ETHYLMETHYLKETONE or METHYLETHYLKETONE</t>
  </si>
  <si>
    <t>FORMALDEHYDE SOLUTION</t>
  </si>
  <si>
    <t>FURALDEHYDES (a-FURALDEHYDE) or FURFURALDEHYDES (a-FURFURYLALDEHYDE)</t>
  </si>
  <si>
    <t>MOTORSPIRIT or GASOLINE or PETROL</t>
  </si>
  <si>
    <t>HEPTANES</t>
  </si>
  <si>
    <t>HEXANES</t>
  </si>
  <si>
    <t>ISOBUTANOL or ISOBUTYLALCOHOL</t>
  </si>
  <si>
    <t>ISOBUTYLACETATE</t>
  </si>
  <si>
    <t>ISOBUTYLAMINE</t>
  </si>
  <si>
    <t>ISOOCTENES</t>
  </si>
  <si>
    <t>ISOPRENE</t>
  </si>
  <si>
    <t>ISOPROPYLALCOHOL of ISOPROPANOL</t>
  </si>
  <si>
    <t>ISOPROPYLE ACETATE</t>
  </si>
  <si>
    <t>ISOPROPYLAMINE</t>
  </si>
  <si>
    <t xml:space="preserve"> KETONES N.O.S</t>
  </si>
  <si>
    <t>MESITYL OXYDE</t>
  </si>
  <si>
    <t>METHANOL</t>
  </si>
  <si>
    <t>METHYL ACETATE</t>
  </si>
  <si>
    <t>METHYLAMINE, AQUEOUS solution</t>
  </si>
  <si>
    <t>METHYL FORMATE</t>
  </si>
  <si>
    <t>METHYL HYDRAZINE</t>
  </si>
  <si>
    <t>METHYL ISOBUTYL KETONE</t>
  </si>
  <si>
    <t>METHYLMETHACRYLATE</t>
  </si>
  <si>
    <t>OCTANES</t>
  </si>
  <si>
    <t>PARALDEHYDE</t>
  </si>
  <si>
    <t>n-PENTANES</t>
  </si>
  <si>
    <t>PENTANES (2-METHYLBUTANE)</t>
  </si>
  <si>
    <t>PETROLEUM CRUDE OIL with more than 10% BENZENE</t>
  </si>
  <si>
    <t xml:space="preserve">PETROLEUM CRUDE OIL </t>
  </si>
  <si>
    <t>PETROLEYUMDESTILLATES NOS</t>
  </si>
  <si>
    <t>PETROLEYUMDESTILLATES NOS, with more than 10% BENZENE</t>
  </si>
  <si>
    <t>PETROLEYUMDESTILLATES NOS. (NAPHTA)</t>
  </si>
  <si>
    <t>PETROLEYUMDESTILLATES NOS. (BENZENE HEARTCUT)</t>
  </si>
  <si>
    <t>n-PROPYLACETATE</t>
  </si>
  <si>
    <t>PROPYLAMINE (1-AMINOPROPANE)</t>
  </si>
  <si>
    <t>1-CHLOROPROPANE (propylchloride)</t>
  </si>
  <si>
    <t>1,2-DICHLOROPROPANE (PROPYLENE DICHLORIDE)</t>
  </si>
  <si>
    <t>PROPYLENE OXIDE</t>
  </si>
  <si>
    <t>PYRIDINE</t>
  </si>
  <si>
    <t>SODIUM METHYLATE SOLUTION in alcohol</t>
  </si>
  <si>
    <t>TOLUENE</t>
  </si>
  <si>
    <t>TRIETHYLAMINE</t>
  </si>
  <si>
    <t>TURPENTINE SUBSTITUTE</t>
  </si>
  <si>
    <t>VINYLACETATE</t>
  </si>
  <si>
    <t>XYLENES (m-XYLENE) XYLENNE (o-XYLENE)</t>
  </si>
  <si>
    <t>ACETONITRIL (methylcyanide)</t>
  </si>
  <si>
    <t>NITROBENZENE</t>
  </si>
  <si>
    <t>NITROPHENOLS</t>
  </si>
  <si>
    <t>ACETIC ANHYDRIDE</t>
  </si>
  <si>
    <t>ACETYL CHLORIDE</t>
  </si>
  <si>
    <t>BENZYL CHLORIDE</t>
  </si>
  <si>
    <t>CHLOROACETIC ACID SOLUTION</t>
  </si>
  <si>
    <t>DICHLOROACETIC ACID</t>
  </si>
  <si>
    <t>FORMIC ACID WITH MORE THAN 85% acid by mass</t>
  </si>
  <si>
    <t>HEXAMETHYLENEDIAMINE solution</t>
  </si>
  <si>
    <t>FUEL, AVIATION, TURBINE ENGINE (with more than 10% BENZEEN</t>
  </si>
  <si>
    <t>CYCLOHEXANONE</t>
  </si>
  <si>
    <t>ETHYLACRYLATE</t>
  </si>
  <si>
    <t>ISOPROPYLBENZEEN (cumeen)</t>
  </si>
  <si>
    <t>METHYLACRYLATE</t>
  </si>
  <si>
    <t>NONANES</t>
  </si>
  <si>
    <t>PYRROLIDINE</t>
  </si>
  <si>
    <t>ALCOHOLS,FLAMABLE, TOXIC, NOS</t>
  </si>
  <si>
    <t>ALCOHOLS NOS</t>
  </si>
  <si>
    <t>ALCOHOLS, NOS (cyclohexanol)</t>
  </si>
  <si>
    <t>ALCOHOLS, NOS (90 mas-% tert.-BUTANOL en 10 mas-% METHANOL)</t>
  </si>
  <si>
    <t>ALDEHYDES NOS</t>
  </si>
  <si>
    <t>CHLOROPRENE</t>
  </si>
  <si>
    <t>FLAMABLE LIQUID TOXIC, NOS</t>
  </si>
  <si>
    <t>FLAMABLE LIQUID , NOS.(with more than 10% BENZENE)</t>
  </si>
  <si>
    <t>FLAMABLE LIQUID , NOS</t>
  </si>
  <si>
    <t>FLAMABLE LIQUID , NOS.(CYCLOHEXANONE / CYCLOHEXANOL MIXTURE)</t>
  </si>
  <si>
    <t>TARS, LIQUID, including road oils and cutback butimens</t>
  </si>
  <si>
    <t>CHLOROPHENOLS, LIQUID (2-CHLOROPHENOL)</t>
  </si>
  <si>
    <t>CRESILIC ACID</t>
  </si>
  <si>
    <t>EPICHLOROHYDRINE</t>
  </si>
  <si>
    <t>ISOBUTYRALDEHYDE (ISOBUTYL ALDEHYDE)</t>
  </si>
  <si>
    <t>CYMENES</t>
  </si>
  <si>
    <t>1,3-DICHLOROPROPENE</t>
  </si>
  <si>
    <t>2,3-DICHLOROPROP-1-ENE</t>
  </si>
  <si>
    <t>MIXTURE of 2,3-DICHLOROPROP-1-ENE and 1,3-DICHLOROPROPENE)</t>
  </si>
  <si>
    <t>DICYCLOPENTADIENE</t>
  </si>
  <si>
    <t>DIISOBUTYLENE</t>
  </si>
  <si>
    <t>2-DIMETHYLAMINO ETHANOL</t>
  </si>
  <si>
    <t>METHYLISOBUTYLCARBINOL (methylamylalcohol)</t>
  </si>
  <si>
    <t>MORPHOLINE</t>
  </si>
  <si>
    <t>STYRENE, monomer</t>
  </si>
  <si>
    <t>TETRAHYDROFURAN</t>
  </si>
  <si>
    <t>TRIPROPYLENE (nonene)</t>
  </si>
  <si>
    <t>TOLUENE DIISOCYANATE</t>
  </si>
  <si>
    <t>ADIPONITRILE</t>
  </si>
  <si>
    <t>MALEIC ANHYDRIDE, MOLTEN</t>
  </si>
  <si>
    <t>ACRYLIC ACID, STABILIZED</t>
  </si>
  <si>
    <t>p, m or o CHLOROTOLUENE</t>
  </si>
  <si>
    <t>CYCLOHEPTANE</t>
  </si>
  <si>
    <t>n-DECANE</t>
  </si>
  <si>
    <t>DI-n-BUTYLAMINE</t>
  </si>
  <si>
    <t>TRIETHYLENETETRAMINE</t>
  </si>
  <si>
    <t>DIMETHYLCYCLOHEXANEN</t>
  </si>
  <si>
    <t>N,N-DIMETHYLCYCLOHEXYLAMINE</t>
  </si>
  <si>
    <t>DIMETHYL-N-PROPYLAMINE</t>
  </si>
  <si>
    <t>2-ETHYLHEXYLAMINE</t>
  </si>
  <si>
    <t>n-HEPTENE</t>
  </si>
  <si>
    <t>HEXAMETHYLENEDIAMINE, SOLID,</t>
  </si>
  <si>
    <t>HEXANOLS</t>
  </si>
  <si>
    <t>PENTAMETHYLHEPTANE</t>
  </si>
  <si>
    <t>ISOHEXENEN</t>
  </si>
  <si>
    <t>ISOPHORONEDIAMINE</t>
  </si>
  <si>
    <t>5-METHYLHEXAN-2-ONE</t>
  </si>
  <si>
    <t>ISOPROPENYLBENZENE</t>
  </si>
  <si>
    <t>OCTADIENE (1,7-OCTADIENE)</t>
  </si>
  <si>
    <t>PHENOL, MOLTEN</t>
  </si>
  <si>
    <t>TRIETHYL PHOSPHITE</t>
  </si>
  <si>
    <t>TRIISOBUTYLENE</t>
  </si>
  <si>
    <t>1,3,5-TRIMETHYLBENZENE</t>
  </si>
  <si>
    <t>ALLYLACETATE</t>
  </si>
  <si>
    <t>BUTYLACRYLATEN, n-BUTYLACRYLAAT</t>
  </si>
  <si>
    <t>BUTYLMETHYLETHER</t>
  </si>
  <si>
    <t>2-CHLOROPROPANE</t>
  </si>
  <si>
    <t>CYCLOHEXYLAMINE</t>
  </si>
  <si>
    <t>1,1-DICHLOROETHANE</t>
  </si>
  <si>
    <t>1- HEXENE</t>
  </si>
  <si>
    <t>DIMÉTHYL DISULPHIDE</t>
  </si>
  <si>
    <t>DIMETHYL HYDRAZINE SYMMETRICAL</t>
  </si>
  <si>
    <t>DIPROPYLAMINE</t>
  </si>
  <si>
    <t>3-METHYLBUTAN-2-ONE</t>
  </si>
  <si>
    <t xml:space="preserve"> METHYL-tert-BUTYLETHER (MTBE)</t>
  </si>
  <si>
    <t>PROPIONITRILE</t>
  </si>
  <si>
    <t>THIOPHENE</t>
  </si>
  <si>
    <t>ALKYLPHENOLS SOLID,  NOS MOLTEN</t>
  </si>
  <si>
    <t>HEXADIENES</t>
  </si>
  <si>
    <t>METHYL ISOTHIOCYANATE</t>
  </si>
  <si>
    <t>n-BUTYLISOCYANATE or ISOBUTYLISOCYANATE</t>
  </si>
  <si>
    <t>ISOBUTYL ISOCYANATE</t>
  </si>
  <si>
    <t>PHENYLISOCYANATE</t>
  </si>
  <si>
    <t>HEXAMETHYLENEIMINE</t>
  </si>
  <si>
    <t>ISOBUTYLACRYLATE</t>
  </si>
  <si>
    <t>ISOBUTYLISOBUTYRATE</t>
  </si>
  <si>
    <t>METHACRYLIC ACID,</t>
  </si>
  <si>
    <t>TRICHLOROACETIC ACID</t>
  </si>
  <si>
    <t>NITROPROPANES</t>
  </si>
  <si>
    <t>ETHYLPROPYLETHER</t>
  </si>
  <si>
    <t>VINYLTOLUENE</t>
  </si>
  <si>
    <t>AMMONIUM SULPHIDE SOLUTION</t>
  </si>
  <si>
    <t>BUTYLBENZENES (n-BUTYLBENZENE)</t>
  </si>
  <si>
    <t>2-AMINOBUTANE</t>
  </si>
  <si>
    <t>ACETIC ACID SOLUTION, more than 80% acid by mass.</t>
  </si>
  <si>
    <t>TOXIC SOLID ORGANIC NOS (1,3,5, trichlorobezene, MOLTEN)</t>
  </si>
  <si>
    <t>HEXADECYLTRIMETHYLAMMONIUM CHLORIDE (50%) and ETHANOL 35%)</t>
  </si>
  <si>
    <t>FLAMMABLE LIQUID, CORROSIVE, NOS</t>
  </si>
  <si>
    <t>TOXIC ORGANIC LIQUID,FLAMMABLE, NOS</t>
  </si>
  <si>
    <t>ETHYL-2-CHLORO-PROPIONATE</t>
  </si>
  <si>
    <t>ISOPROPYL CHLOROACETATE</t>
  </si>
  <si>
    <t>ETHYLENE OXIDE AND PROPYLENE OXIDE MIXTURE, WITH  ≤ 30% ETHYLENE OXIDE</t>
  </si>
  <si>
    <t>1-METHOXY-2-PROPANOL</t>
  </si>
  <si>
    <t>SOLIDS CONTAINING FLAMMABLE LIQUID, N.O.S., MOLTEN</t>
  </si>
  <si>
    <t>ELEVATED TEMPERATURE LIQUID,FLAMMABLE, N.O.S.</t>
  </si>
  <si>
    <t xml:space="preserve">ETHERS, NOS. </t>
  </si>
  <si>
    <t>ESTERS, NOS</t>
  </si>
  <si>
    <t>FLAMMABLE LIQUID, TOXIC CORROSIVE, N.O.S.</t>
  </si>
  <si>
    <t>HYDROCARBONS LIQUID NOS, with &gt; 10% BENZENE</t>
  </si>
  <si>
    <t>HYDROCARBONS LIQUID NOS,(1-OCTEEN)</t>
  </si>
  <si>
    <t>HYDROCARBONS LIQUID NOS,(mixture of POLYCYCL AROMATES)</t>
  </si>
  <si>
    <t>PROPIONIC ACID with not less than 90% acid by mass</t>
  </si>
  <si>
    <t>ETHANOL AND GASOLINE MIXTURE  with &gt; 10% but &lt; 90% ethanol</t>
  </si>
  <si>
    <t>ETHANOL AND GASOLINE MIXTURE met &gt; 90% ethanol</t>
  </si>
  <si>
    <t>PETROLEUM SOUR CRUDE OIL, FLAMMABLE, TOXIC</t>
  </si>
  <si>
    <t>Oxigen (O)</t>
  </si>
  <si>
    <t>Chloor (CL)</t>
  </si>
  <si>
    <t>Stikstof (N)</t>
  </si>
  <si>
    <t>Koolstof ( C )</t>
  </si>
  <si>
    <t>Waterstof (H)</t>
  </si>
  <si>
    <t>PROPIONALDEHYDE (Propanal)</t>
  </si>
  <si>
    <t>lucht (°C)</t>
  </si>
  <si>
    <t>rho ={{PM}/{RT}}                  R=</t>
  </si>
  <si>
    <t>C20</t>
  </si>
  <si>
    <t>C14</t>
  </si>
  <si>
    <t>C16</t>
  </si>
  <si>
    <t>C18</t>
  </si>
  <si>
    <t>relatieve</t>
  </si>
  <si>
    <t xml:space="preserve">dampdichtheid </t>
  </si>
  <si>
    <t>Pentaan</t>
  </si>
  <si>
    <t>Hexaan</t>
  </si>
  <si>
    <t>Heptaan</t>
  </si>
  <si>
    <t>Nonaan</t>
  </si>
  <si>
    <t>Decaan</t>
  </si>
  <si>
    <t>ETHANOLAMINE (2-aminoethanol)</t>
  </si>
  <si>
    <t>BUTANOLS (n-BUTYL ALCOHOL) (1-butanol)</t>
  </si>
  <si>
    <t>BUTANOLS (sec.- BUTYLALCOHOL) (2-butanol)</t>
  </si>
  <si>
    <t>n-BUTYL METHACRYLATE (gestabiliseerd)</t>
  </si>
  <si>
    <t>BUTYRALDEHYDE (butanal)</t>
  </si>
  <si>
    <t>CHLORORBUTANES (1-CHLORO BUTANE) (n-butylchloride)</t>
  </si>
  <si>
    <t>CHLORORBUTANES (2-CHLORO-2-METHYLPROPANE) (tert-butylchloride)</t>
  </si>
  <si>
    <t>CHLORONITROBENZENES (P-CHLORONITROBENZENE) gesmolten</t>
  </si>
  <si>
    <t>CRESOLS, SOLID, MOLTEN (o-kresol, o-methylfenol)</t>
  </si>
  <si>
    <t>CROTONALDEHYDE, gestabiliseerd</t>
  </si>
  <si>
    <t>,2-DICHLOROETHYLENE</t>
  </si>
  <si>
    <t>AMYLCHLORIDES (1-chloorpentaan)</t>
  </si>
  <si>
    <t xml:space="preserve">AMYLCHLORIDES (2-chloor 2-methylbutaan) </t>
  </si>
  <si>
    <t xml:space="preserve">AMYLCHLORIDES (1-chloor 3-methylbutaan) </t>
  </si>
  <si>
    <t xml:space="preserve">AMYLCHLORIDES (1-chloor 2.2-dimethylpropaan) </t>
  </si>
  <si>
    <t>ETHYLENE GLYCOL DIETHYLETHER (1,2 diethoxyethaan)</t>
  </si>
  <si>
    <t>N,N-DIETHYLANILINE</t>
  </si>
  <si>
    <t>Zwavel (S)</t>
  </si>
  <si>
    <t>TOXIC SOLID ORGANIC NOS (1,2,3, trichlorobezene, MOLTEN)</t>
  </si>
  <si>
    <t>N,N-DIMETHYLFORMAMIDE (DMF)</t>
  </si>
  <si>
    <t>Dodecaan</t>
  </si>
  <si>
    <t xml:space="preserve">TOXIC LIQUID ORGANIC NOS </t>
  </si>
  <si>
    <t>FORMALDEHYDE OPLOSSING ( &gt; 24%)</t>
  </si>
  <si>
    <t>FURFURYLALCOHOL</t>
  </si>
  <si>
    <t>Octaan</t>
  </si>
  <si>
    <t>1,286 kg/m3 * (273,15/(273,15+T)*(p/101325)</t>
  </si>
  <si>
    <t>atm</t>
  </si>
  <si>
    <t>CORROSIVE LIQUID, TOXIC NOS</t>
  </si>
  <si>
    <t>TETRA CHLORO CARBON</t>
  </si>
  <si>
    <t>4,4, DIAMINODIFENYLMETHAAN</t>
  </si>
  <si>
    <t>ALKYLFENOL, LIQUID NOS</t>
  </si>
  <si>
    <t>NITROTOLUEN, LIQUID</t>
  </si>
  <si>
    <t>PIPERAZINE</t>
  </si>
  <si>
    <t>N-AMINOETHYLPIPERAZINE</t>
  </si>
  <si>
    <t>PROPYLALCOHOL (N-PROPANOL)</t>
  </si>
  <si>
    <t>TETRACHLOROETHYLENE</t>
  </si>
  <si>
    <t>TETRAETHYLENEPENTAMINE</t>
  </si>
  <si>
    <t>4-THIOPENTANAL (3-METHYLMERCAPTOPROPIONALDEHYDE)</t>
  </si>
  <si>
    <t xml:space="preserve">1,1,1-TRICHLOROETHANE </t>
  </si>
  <si>
    <t>TRICHLOROETHYLENE</t>
  </si>
  <si>
    <t>Undecaan</t>
  </si>
  <si>
    <t>HYDROGEN PEROXIDE, AQUEOUS SOLUTION</t>
  </si>
  <si>
    <t>HYDROGEN PEROXIDE, AQUEOUS SOLUTION (8% - 20%)</t>
  </si>
  <si>
    <t>SULFUR, MOLTEN</t>
  </si>
  <si>
    <t>SULPHURIC ACID with more than 51% acid</t>
  </si>
  <si>
    <t>SULPHURIC ACID, FUMING</t>
  </si>
  <si>
    <t>ALLYL ISOTHIOCYANATE</t>
  </si>
  <si>
    <t>GAS OIL or DIESEL FUEL or HEATING OIL (LIGHT)</t>
  </si>
  <si>
    <t>ACETONE CYANOHYDRIN, STABILIZED</t>
  </si>
  <si>
    <t>ANILINE</t>
  </si>
  <si>
    <t>o-DICHLOROBENZENE</t>
  </si>
  <si>
    <t>DICHLOROMETHANE (Methylchloride)</t>
  </si>
  <si>
    <t>DIETHYL SULPHATE</t>
  </si>
  <si>
    <t>DIMETHYL SULPHATE</t>
  </si>
  <si>
    <t>ETHYLENE DIBROMIDE</t>
  </si>
  <si>
    <t>ETHYLENE DIAMINE</t>
  </si>
  <si>
    <t>TOLUIDINES, LIQUID</t>
  </si>
  <si>
    <t>BUTYL ACIDE PHOSPHATE</t>
  </si>
  <si>
    <t>CAUSTIC ALKALI LIQUID, N.O.S.</t>
  </si>
  <si>
    <t>CALCULATE / BEREKENEN</t>
  </si>
  <si>
    <t>CORROSIVE LIQUID, N.O.S.</t>
  </si>
  <si>
    <t xml:space="preserve">ETHANOL (ETHYLALCOHOL) </t>
  </si>
  <si>
    <t>FLUOROSILICIC ACID</t>
  </si>
  <si>
    <t>HYDROCHLORIC ACID</t>
  </si>
  <si>
    <t>POTASSIUM HYDROXIDE SOLUTION</t>
  </si>
  <si>
    <t>SODIUM HYDROXIDE, SOLID, MOLTEN</t>
  </si>
  <si>
    <t>SODIUM HYDROXIDE, SOLUTION,</t>
  </si>
  <si>
    <t>SULPHURIC ACID, SPENT</t>
  </si>
  <si>
    <t>PROPIONIC ACID</t>
  </si>
  <si>
    <t>CHLOROFORM</t>
  </si>
  <si>
    <t>METHYL CHLORIDE AND METHYLENE CHLORIDE MIXTURE</t>
  </si>
  <si>
    <t>NITRIC ACID</t>
  </si>
  <si>
    <t>NITRIC ACID, RED FUMING</t>
  </si>
  <si>
    <t>DIETHYLENETRIAMINE</t>
  </si>
  <si>
    <t>ISOCYANATES, TOXIC, N.O.S.(4‑CHLOROPHENYL ISOCYANATE)</t>
  </si>
  <si>
    <t>PHENETIDINES</t>
  </si>
  <si>
    <t>1,2,4-TRICHLOROBENZENES</t>
  </si>
  <si>
    <t>DICHLOROISOPROPYL ETHER</t>
  </si>
  <si>
    <t>PROPIONIC ANHYDRIDE</t>
  </si>
  <si>
    <t>1,5,9-CYCLODODECATRIENE</t>
  </si>
  <si>
    <t>TRICRESYL PHOSPHATE</t>
  </si>
  <si>
    <t>FERRIC CHLORIDE SOLUTION</t>
  </si>
  <si>
    <t>ALKYLSULPHONIC ACIDS,</t>
  </si>
  <si>
    <t>AMMONIA SOLUTION</t>
  </si>
  <si>
    <t>BISULPHITES, AQUEOUS, SOLUTION NOS</t>
  </si>
  <si>
    <t>AMINES, LIQUID, CORROSIVE, NOS</t>
  </si>
  <si>
    <t>N-ETHYLTOLUIDINES</t>
  </si>
  <si>
    <t>ACETIC ACID SOLUTION,</t>
  </si>
  <si>
    <t>SULPHURIC ACID</t>
  </si>
  <si>
    <t>BATTERY FLUID, ALKALI</t>
  </si>
  <si>
    <t>CAPROIC ACID</t>
  </si>
  <si>
    <t>BUTYRIC ACID</t>
  </si>
  <si>
    <t>PROPYLENE TETRAMER</t>
  </si>
  <si>
    <t>PHENOLATES, LIQUID</t>
  </si>
  <si>
    <t>METHACRYLONITRILE</t>
  </si>
  <si>
    <t>ENVIRONMENTALLY HAZARDOUS SUBSTANCE, SOLID, N.O.S.,( ALKYLAMINE (C12 to C18))</t>
  </si>
  <si>
    <t>SOLUTION 2-PROPANOL and DODECYLDIMETHYLAMMONIUM CHLORIDE (50%/50%)</t>
  </si>
  <si>
    <t>TOXIC LIQUID, CORROSIVE, ORGANIC, N.O.S.</t>
  </si>
  <si>
    <t>THIOGLYCOL (mercaptoethanol)</t>
  </si>
  <si>
    <t>ENVIRONMENTALLY HAZARDOUS SUBSTANCE, LIQUID, N.O.S</t>
  </si>
  <si>
    <t>ELEVATED TEMPERATURE, LIQUID N.O.S</t>
  </si>
  <si>
    <t>AMINES, SOLID, CORROSIVE, N.O.S, (MONOALKYL-(C12 to C18)-AMINE ACETATE, MOLTEN)</t>
  </si>
  <si>
    <t>CORROSIVE LIQUID, ACIDIC, INORGANIC, N.O.S.</t>
  </si>
  <si>
    <t>CORROSIVE LIQUID, ACIDIC, ORGANIC, N.O.S.</t>
  </si>
  <si>
    <t>CORROSIVE LIQUID, BAIC, INORGANIC, N.O.S.</t>
  </si>
  <si>
    <t>CORROSIVE LIQUID,BASIC, ORGANIC, N.O.S.</t>
  </si>
  <si>
    <t>ETHERS, NOS. (tert.-AMYL-METHYL ETHER)</t>
  </si>
  <si>
    <t>NITRILES, TOXIC, LIQUID, N.O.S. (2-METHYLGLUTARONITRILE)</t>
  </si>
  <si>
    <t>TOXIC LIQUID, INORGANIC, N.O.S</t>
  </si>
  <si>
    <t>TOXIC LIQUID, INORGANIC, N.O.S (SODIUM DICHROMATE, SOLUTION)</t>
  </si>
  <si>
    <t>TOXIC LIQUID, CORROSIVE, INORGANIC, N.O.S. BOILINGPOINT &gt; 115 °C</t>
  </si>
  <si>
    <t xml:space="preserve">HYDROCARBONS LIQUID NOS.CONTAINS  ISOPRENE EN PENTADIEN </t>
  </si>
  <si>
    <r>
      <t>FORMIC ACID (</t>
    </r>
    <r>
      <rPr>
        <sz val="10"/>
        <color rgb="FFFF0000"/>
        <rFont val="Arial"/>
        <family val="2"/>
      </rPr>
      <t>with 100% mass</t>
    </r>
    <r>
      <rPr>
        <sz val="10"/>
        <color theme="1"/>
        <rFont val="Arial"/>
        <family val="2"/>
      </rPr>
      <t>)</t>
    </r>
  </si>
  <si>
    <t>ACRYLAMIDE, SOLUTION</t>
  </si>
  <si>
    <r>
      <t>CHLOROTOLUIDINES, LIQUID (</t>
    </r>
    <r>
      <rPr>
        <sz val="10"/>
        <color rgb="FFFF0000"/>
        <rFont val="Arial"/>
        <family val="2"/>
      </rPr>
      <t>m, o, p Chlorotouene)</t>
    </r>
  </si>
  <si>
    <r>
      <t>NITROTOLUENES, SOLID, MOLTEN (</t>
    </r>
    <r>
      <rPr>
        <sz val="10"/>
        <color rgb="FFFF0000"/>
        <rFont val="Arial"/>
        <family val="2"/>
      </rPr>
      <t>p-NITROTOLUENE)</t>
    </r>
  </si>
  <si>
    <r>
      <t xml:space="preserve">TOLUIDINES, SOLID, MOLTEN </t>
    </r>
    <r>
      <rPr>
        <sz val="10"/>
        <color rgb="FFFF0000"/>
        <rFont val="Arial"/>
        <family val="2"/>
      </rPr>
      <t>(p-toluidine)</t>
    </r>
  </si>
  <si>
    <t>SUBSTANCES HAVING A SELFIGNITION TEMPERATURE ≤ 200 °C, N.O.S.</t>
  </si>
  <si>
    <t>DIPHENYLMETHANE- 4.4’-DIISOCYANATE</t>
  </si>
  <si>
    <t>ENVIRONMENTALLY HAZARDOUS SUBSTANCE, SOLID, N.O.S, MOLTEN</t>
  </si>
  <si>
    <r>
      <t>FUEL, AVIATION, TURBINE ENGINE (</t>
    </r>
    <r>
      <rPr>
        <sz val="10"/>
        <color rgb="FFFF0000"/>
        <rFont val="Arial"/>
        <family val="2"/>
      </rPr>
      <t>Jet A, C9H20</t>
    </r>
    <r>
      <rPr>
        <sz val="10"/>
        <color theme="1"/>
        <rFont val="Arial"/>
        <family val="2"/>
      </rPr>
      <t>)</t>
    </r>
  </si>
  <si>
    <t>PHOSPHORIC ACID, SOLUTION,</t>
  </si>
  <si>
    <t>molecuul</t>
  </si>
  <si>
    <t>massa</t>
  </si>
  <si>
    <t>gr/mol</t>
  </si>
  <si>
    <t>rel. damp</t>
  </si>
  <si>
    <t>dichtheid</t>
  </si>
  <si>
    <t>lucht=1</t>
  </si>
  <si>
    <t>dampdichth</t>
  </si>
  <si>
    <r>
      <t>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C.</t>
    </r>
  </si>
  <si>
    <r>
      <t>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C.</t>
    </r>
  </si>
  <si>
    <r>
      <t>50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C.</t>
    </r>
  </si>
  <si>
    <t>SUBSTANCES 60 °C &gt;FP&lt;100 °C (2-ETHYLHEXYLACRYLATE)</t>
  </si>
  <si>
    <t>SUBSTANCES 60 °C &gt;FP&lt;100 °C (ETHYLENE GLYCOL MONOBUTYL ETHER)</t>
  </si>
  <si>
    <t>SUBSTANCES 60 °C &gt;FP&lt;100 °C</t>
  </si>
  <si>
    <t>AMMONIA, ANHYDROUS, DEEPLY REFRIGERATE, D</t>
  </si>
  <si>
    <t>SUBSTANCES FP &gt; 60 °C, HANDED OVER OR CARRIAGE WITHIN 15 k FROM THE FP</t>
  </si>
  <si>
    <t>(lucht = 1)</t>
  </si>
  <si>
    <t>C19</t>
  </si>
  <si>
    <t>C17</t>
  </si>
  <si>
    <t>C15</t>
  </si>
  <si>
    <t>C13</t>
  </si>
  <si>
    <t>Tridecaan</t>
  </si>
  <si>
    <t>Tetradecaan</t>
  </si>
  <si>
    <t>Pentadecaan</t>
  </si>
  <si>
    <t>Hexadecaan</t>
  </si>
  <si>
    <t>Heptedecaan</t>
  </si>
  <si>
    <t>Octaecaan</t>
  </si>
  <si>
    <t>Nonadecaan</t>
  </si>
  <si>
    <t>Eicosaan</t>
  </si>
  <si>
    <t>Alle alkanen vanaf heptadecaan (C 17 H 36) zijn bij kamertemperatuur vaste stoffen</t>
  </si>
  <si>
    <t>0,19 kPa</t>
  </si>
  <si>
    <t>vast</t>
  </si>
  <si>
    <t>0,59 kPa</t>
  </si>
  <si>
    <t>dampspanning</t>
  </si>
  <si>
    <t>1,33 kPa</t>
  </si>
  <si>
    <t>6,12 kPa</t>
  </si>
  <si>
    <t xml:space="preserve">20,35 kPa </t>
  </si>
  <si>
    <t>&lt;1 kPa</t>
  </si>
  <si>
    <t>Luchtdichtheid bij</t>
  </si>
  <si>
    <t>Atmosf druk (kg/m³)</t>
  </si>
  <si>
    <r>
      <t>van de gegevens van lucht bij 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en 50</t>
    </r>
    <r>
      <rPr>
        <vertAlign val="superscript"/>
        <sz val="11"/>
        <color theme="1"/>
        <rFont val="Calibri"/>
        <family val="2"/>
        <scheme val="minor"/>
      </rPr>
      <t>O</t>
    </r>
  </si>
  <si>
    <r>
      <t>met de basisgevens bij 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.</t>
    </r>
  </si>
  <si>
    <t>kg/M3</t>
  </si>
  <si>
    <t>80% N2, 20% O2</t>
  </si>
  <si>
    <t xml:space="preserve">68,36 kPa </t>
  </si>
  <si>
    <t>50% product</t>
  </si>
  <si>
    <t>50% lucht</t>
  </si>
  <si>
    <r>
      <t>KEROSINE (</t>
    </r>
    <r>
      <rPr>
        <sz val="10"/>
        <color rgb="FFFF0000"/>
        <rFont val="Arial"/>
        <family val="2"/>
      </rPr>
      <t>based on C12H26)</t>
    </r>
  </si>
  <si>
    <t>In de berekeningen op sheet 2 is alleen gebruik gemaakt</t>
  </si>
  <si>
    <t>https://pubchem.ncbi.nlm.nih.gov/compound/241</t>
  </si>
  <si>
    <t>De basisformule voor de dampdichtheid voor een product is</t>
  </si>
  <si>
    <t>dampdichtheid (kg/m3)</t>
  </si>
  <si>
    <t>de gasconstante, 8,3144621 J K−1 mol−1</t>
  </si>
  <si>
    <t>Druk in pa ( 1 bar = 101325 pa)</t>
  </si>
  <si>
    <t xml:space="preserve">P = </t>
  </si>
  <si>
    <t>R=</t>
  </si>
  <si>
    <t xml:space="preserve">T = 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</si>
  <si>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 xml:space="preserve">gas </t>
    </r>
    <r>
      <rPr>
        <b/>
        <i/>
        <sz val="11"/>
        <color theme="1"/>
        <rFont val="Calibri"/>
        <family val="2"/>
        <scheme val="minor"/>
      </rPr>
      <t>=</t>
    </r>
  </si>
  <si>
    <t xml:space="preserve">Molaire massa (in kg/mol)  </t>
  </si>
  <si>
    <t xml:space="preserve">M / 1000  = </t>
  </si>
  <si>
    <r>
      <t>Temperatuur in Kelvin (273,15 K = 0</t>
    </r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 xml:space="preserve"> C.)</t>
    </r>
  </si>
  <si>
    <t xml:space="preserve">Molecuul </t>
  </si>
  <si>
    <t>Molecuulmassa mengsel</t>
  </si>
  <si>
    <t>M element X * a% + M element Y * b%  M element Z * c% (totaal percentage is 100%)</t>
  </si>
  <si>
    <t>dampdichtheid bij (0°C)</t>
  </si>
  <si>
    <t>Butaan</t>
  </si>
  <si>
    <t>propaan</t>
  </si>
  <si>
    <t>ethaan</t>
  </si>
  <si>
    <t>Methaan</t>
  </si>
  <si>
    <t>C4</t>
  </si>
  <si>
    <t>octeen</t>
  </si>
  <si>
    <t>totaal</t>
  </si>
  <si>
    <t>molecuulmassa 1e component</t>
  </si>
  <si>
    <t>molecuulmassa 2e component</t>
  </si>
  <si>
    <t>molecuulmassa 3e component</t>
  </si>
  <si>
    <t>molecuulmassa 4e component</t>
  </si>
  <si>
    <t>MC massa</t>
  </si>
  <si>
    <t>%-age</t>
  </si>
  <si>
    <t>De samenstelling van een mengsel haalt men uit de MSDS.</t>
  </si>
  <si>
    <t xml:space="preserve">Eigenschappen van alle mogelijke stoffen / producten zijn te vinden in </t>
  </si>
  <si>
    <t>PUBCHEM of</t>
  </si>
  <si>
    <t>GESTIS Substance Database (dguv.de)</t>
  </si>
  <si>
    <t>of</t>
  </si>
  <si>
    <t>Startpagina - ECHA (europa.eu)</t>
  </si>
  <si>
    <t>Voor alle sites; zoek op stofnaam of op CAS nummer.</t>
  </si>
  <si>
    <r>
      <rPr>
        <b/>
        <sz val="11"/>
        <color rgb="FFFF0000"/>
        <rFont val="Calibri"/>
        <family val="2"/>
        <scheme val="minor"/>
      </rPr>
      <t>Sheet 2</t>
    </r>
    <r>
      <rPr>
        <b/>
        <sz val="11"/>
        <color theme="1"/>
        <rFont val="Calibri"/>
        <family val="2"/>
        <scheme val="minor"/>
      </rPr>
      <t xml:space="preserve"> geeft voor alle UN nummers ADN tabel C (zuivere producten) de dampdichtheid van 50% product  -50% lucht   </t>
    </r>
  </si>
  <si>
    <r>
      <t xml:space="preserve">Voor oplossingen en mengsels kan men </t>
    </r>
    <r>
      <rPr>
        <b/>
        <sz val="11"/>
        <color rgb="FFFF0000"/>
        <rFont val="Calibri"/>
        <family val="2"/>
        <scheme val="minor"/>
      </rPr>
      <t>sheet 3</t>
    </r>
    <r>
      <rPr>
        <b/>
        <sz val="11"/>
        <color theme="1"/>
        <rFont val="Calibri"/>
        <family val="2"/>
        <scheme val="minor"/>
      </rPr>
      <t xml:space="preserve"> gebruiken en deze gegevens onder de tabel van sheet 2 gebruiken.</t>
    </r>
  </si>
  <si>
    <t>Als hulpmiddel is ook een periodiek systeem aanwezig om van een product de molecuulmassa te bepalen.</t>
  </si>
  <si>
    <r>
      <t>bij 25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C</t>
    </r>
  </si>
  <si>
    <t>Veel mengsels met koolwaterstoffen bestaan uit alkanen, deze zijn hieronder wergegeven.</t>
  </si>
  <si>
    <t>Stoffenlijst tankvaart ADN 2021, vloeibare producten</t>
  </si>
  <si>
    <t xml:space="preserve">Producten met de term bereken in kolom C, vul deze zelf in (C338) of gebruik eerst sheet 3 en vul de gegevens onder C335 in </t>
  </si>
  <si>
    <t>Voor molecuul massa gegevens periodiek systeem zie A31</t>
  </si>
  <si>
    <t>vul aantal atomen in</t>
  </si>
  <si>
    <t>atoommassa</t>
  </si>
  <si>
    <t>om molecuulmassa te berekenen</t>
  </si>
  <si>
    <t>Veel voorkomende verbindingselemenetn</t>
  </si>
  <si>
    <t>totaal (molecuulmassa)</t>
  </si>
  <si>
    <t>Totaal atoom massa</t>
  </si>
  <si>
    <t>link naar berekengegevens C338 en C340</t>
  </si>
  <si>
    <t>Vul zelf de molecuulmassa van de gevraagde element/oplossing of mengsel in</t>
  </si>
  <si>
    <r>
      <t>Molecuul massa mengsel/oplossing vanuit sheet 3 (Q19) (</t>
    </r>
    <r>
      <rPr>
        <b/>
        <sz val="10"/>
        <color rgb="FFFF0000"/>
        <rFont val="Arial"/>
        <family val="2"/>
      </rPr>
      <t>automatische overname</t>
    </r>
    <r>
      <rPr>
        <b/>
        <sz val="10"/>
        <color theme="1"/>
        <rFont val="Arial"/>
        <family val="2"/>
      </rPr>
      <t>)</t>
    </r>
  </si>
  <si>
    <t>totaal (molecuulmassa mengsel/oplossing)</t>
  </si>
  <si>
    <t xml:space="preserve">Voor mengsels en oplossingen bepaal van één tot mogelijk vijf meest voorkomende elementen in een mengsel de molecuulmassa met </t>
  </si>
  <si>
    <t xml:space="preserve">aanwezige percentage het totaal wordt automatisch  sheet 2 C340 geplaatst </t>
  </si>
  <si>
    <t>molecuulmassa 5e component</t>
  </si>
  <si>
    <t xml:space="preserve">De molecuulmassa kan direct naar sheet 2 C338 verplaatst worden </t>
  </si>
  <si>
    <t>voor één element of naar de componenten gegevens hiernaast</t>
  </si>
  <si>
    <r>
      <t xml:space="preserve">plak de molecuulmassa  vanuit </t>
    </r>
    <r>
      <rPr>
        <b/>
        <u/>
        <sz val="11"/>
        <color theme="1"/>
        <rFont val="Calibri"/>
        <family val="2"/>
        <scheme val="minor"/>
      </rPr>
      <t>E19 als waarde /value</t>
    </r>
    <r>
      <rPr>
        <sz val="11"/>
        <color theme="1"/>
        <rFont val="Calibri"/>
        <family val="2"/>
        <scheme val="minor"/>
      </rPr>
      <t xml:space="preserve"> of vanuit literaruur (MSDS chempub, Gestis) in </t>
    </r>
    <r>
      <rPr>
        <b/>
        <sz val="11"/>
        <color theme="1"/>
        <rFont val="Calibri"/>
        <family val="2"/>
        <scheme val="minor"/>
      </rPr>
      <t>de onderstaande groene vakken</t>
    </r>
    <r>
      <rPr>
        <sz val="11"/>
        <color theme="1"/>
        <rFont val="Calibri"/>
        <family val="2"/>
        <scheme val="minor"/>
      </rPr>
      <t xml:space="preserve"> en geef het percentage (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>) van het component in het mengsel/oplossing aan. Het totaal gaat automatisch naar sheet 2 C340</t>
    </r>
  </si>
  <si>
    <t>Bij het gebruik van Q20  (sheet 3)  zal C340 automatisch ingevuld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</si>
</sst>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0"/>
  </numFmts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1919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19191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Alignment="1">
      <alignment vertical="top"/>
    </xf>
    <xf numFmtId="165" fontId="9" fillId="0" borderId="3" xfId="0" applyNumberFormat="1" applyFont="1" applyBorder="1"/>
    <xf numFmtId="0" fontId="9" fillId="0" borderId="3" xfId="0" applyFont="1" applyBorder="1"/>
    <xf numFmtId="0" fontId="8" fillId="0" borderId="0" xfId="0" applyFont="1"/>
    <xf numFmtId="165" fontId="8" fillId="0" borderId="0" xfId="0" applyNumberFormat="1" applyFont="1"/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 wrapText="1"/>
    </xf>
    <xf numFmtId="165" fontId="4" fillId="0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center"/>
    </xf>
    <xf numFmtId="165" fontId="9" fillId="3" borderId="3" xfId="0" applyNumberFormat="1" applyFont="1" applyFill="1" applyBorder="1"/>
    <xf numFmtId="0" fontId="9" fillId="3" borderId="3" xfId="0" applyFont="1" applyFill="1" applyBorder="1"/>
    <xf numFmtId="164" fontId="0" fillId="0" borderId="0" xfId="0" applyNumberFormat="1"/>
    <xf numFmtId="0" fontId="7" fillId="5" borderId="0" xfId="0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9" fillId="0" borderId="0" xfId="0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164" fontId="7" fillId="0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18" fillId="0" borderId="0" xfId="0" applyFont="1"/>
    <xf numFmtId="2" fontId="0" fillId="3" borderId="0" xfId="0" applyNumberFormat="1" applyFill="1"/>
    <xf numFmtId="165" fontId="3" fillId="6" borderId="0" xfId="0" applyNumberFormat="1" applyFont="1" applyFill="1" applyAlignment="1" applyProtection="1">
      <alignment horizontal="right"/>
    </xf>
    <xf numFmtId="165" fontId="0" fillId="3" borderId="0" xfId="0" applyNumberFormat="1" applyFill="1"/>
    <xf numFmtId="0" fontId="22" fillId="3" borderId="0" xfId="0" applyFont="1" applyFill="1"/>
    <xf numFmtId="0" fontId="11" fillId="0" borderId="0" xfId="1"/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Protection="1"/>
    <xf numFmtId="165" fontId="18" fillId="0" borderId="0" xfId="0" applyNumberFormat="1" applyFont="1" applyProtection="1"/>
    <xf numFmtId="0" fontId="9" fillId="0" borderId="0" xfId="0" applyFont="1" applyAlignment="1" applyProtection="1">
      <alignment wrapText="1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8" xfId="0" applyFont="1" applyBorder="1" applyProtection="1"/>
    <xf numFmtId="0" fontId="9" fillId="0" borderId="9" xfId="0" applyFont="1" applyBorder="1" applyProtection="1"/>
    <xf numFmtId="165" fontId="1" fillId="6" borderId="4" xfId="0" applyNumberFormat="1" applyFont="1" applyFill="1" applyBorder="1" applyProtection="1"/>
    <xf numFmtId="0" fontId="11" fillId="0" borderId="0" xfId="1" applyFont="1" applyProtection="1"/>
    <xf numFmtId="0" fontId="21" fillId="0" borderId="0" xfId="0" applyFont="1" applyProtection="1"/>
    <xf numFmtId="165" fontId="21" fillId="0" borderId="0" xfId="0" applyNumberFormat="1" applyFont="1" applyProtection="1"/>
    <xf numFmtId="0" fontId="21" fillId="0" borderId="11" xfId="0" applyFont="1" applyBorder="1" applyProtection="1"/>
    <xf numFmtId="0" fontId="21" fillId="0" borderId="12" xfId="0" applyFont="1" applyBorder="1" applyProtection="1"/>
    <xf numFmtId="0" fontId="21" fillId="0" borderId="5" xfId="0" applyFont="1" applyBorder="1" applyProtection="1"/>
    <xf numFmtId="0" fontId="21" fillId="0" borderId="6" xfId="0" applyFont="1" applyBorder="1" applyProtection="1"/>
    <xf numFmtId="0" fontId="21" fillId="0" borderId="7" xfId="0" applyFont="1" applyBorder="1" applyProtection="1"/>
    <xf numFmtId="0" fontId="21" fillId="0" borderId="8" xfId="0" applyFont="1" applyBorder="1" applyProtection="1"/>
    <xf numFmtId="0" fontId="21" fillId="0" borderId="9" xfId="0" applyFont="1" applyBorder="1" applyProtection="1"/>
    <xf numFmtId="0" fontId="21" fillId="4" borderId="6" xfId="0" applyFont="1" applyFill="1" applyBorder="1" applyProtection="1">
      <protection locked="0"/>
    </xf>
    <xf numFmtId="0" fontId="21" fillId="5" borderId="6" xfId="0" applyFont="1" applyFill="1" applyBorder="1" applyProtection="1">
      <protection locked="0"/>
    </xf>
    <xf numFmtId="165" fontId="21" fillId="6" borderId="7" xfId="0" applyNumberFormat="1" applyFont="1" applyFill="1" applyBorder="1" applyProtection="1"/>
    <xf numFmtId="165" fontId="21" fillId="0" borderId="10" xfId="0" applyNumberFormat="1" applyFont="1" applyBorder="1" applyProtection="1"/>
    <xf numFmtId="0" fontId="21" fillId="7" borderId="0" xfId="0" applyFont="1" applyFill="1" applyProtection="1"/>
    <xf numFmtId="0" fontId="2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6" fontId="21" fillId="0" borderId="0" xfId="0" applyNumberFormat="1" applyFont="1" applyProtection="1"/>
    <xf numFmtId="0" fontId="21" fillId="0" borderId="0" xfId="0" applyFont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 vertical="top" wrapText="1"/>
    </xf>
    <xf numFmtId="0" fontId="24" fillId="0" borderId="13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vertical="top"/>
    </xf>
    <xf numFmtId="0" fontId="9" fillId="0" borderId="6" xfId="0" applyFont="1" applyBorder="1" applyAlignment="1" applyProtection="1">
      <alignment horizontal="left" wrapText="1"/>
    </xf>
    <xf numFmtId="0" fontId="25" fillId="0" borderId="9" xfId="0" applyFont="1" applyFill="1" applyBorder="1" applyAlignment="1" applyProtection="1">
      <alignment horizontal="left" vertical="top"/>
    </xf>
    <xf numFmtId="0" fontId="21" fillId="4" borderId="9" xfId="0" applyFont="1" applyFill="1" applyBorder="1" applyAlignment="1" applyProtection="1">
      <alignment vertical="top"/>
      <protection locked="0"/>
    </xf>
    <xf numFmtId="165" fontId="16" fillId="6" borderId="10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vertical="top"/>
    </xf>
    <xf numFmtId="165" fontId="26" fillId="6" borderId="0" xfId="0" applyNumberFormat="1" applyFont="1" applyFill="1" applyAlignment="1" applyProtection="1">
      <alignment vertical="top"/>
    </xf>
    <xf numFmtId="0" fontId="1" fillId="0" borderId="0" xfId="0" applyFont="1" applyProtection="1"/>
    <xf numFmtId="0" fontId="27" fillId="0" borderId="0" xfId="0" applyFont="1" applyProtection="1"/>
    <xf numFmtId="165" fontId="27" fillId="0" borderId="0" xfId="0" applyNumberFormat="1" applyFont="1" applyProtection="1"/>
    <xf numFmtId="0" fontId="28" fillId="3" borderId="0" xfId="0" applyFont="1" applyFill="1" applyProtection="1"/>
    <xf numFmtId="165" fontId="27" fillId="3" borderId="0" xfId="0" applyNumberFormat="1" applyFont="1" applyFill="1" applyProtection="1"/>
    <xf numFmtId="0" fontId="27" fillId="3" borderId="0" xfId="0" applyFont="1" applyFill="1" applyProtection="1"/>
    <xf numFmtId="0" fontId="9" fillId="0" borderId="11" xfId="0" applyFont="1" applyBorder="1" applyProtection="1"/>
    <xf numFmtId="0" fontId="9" fillId="0" borderId="12" xfId="0" applyFont="1" applyBorder="1" applyProtection="1"/>
    <xf numFmtId="165" fontId="9" fillId="0" borderId="13" xfId="0" applyNumberFormat="1" applyFont="1" applyBorder="1" applyProtection="1"/>
    <xf numFmtId="0" fontId="13" fillId="0" borderId="0" xfId="1" applyFont="1" applyProtection="1">
      <protection locked="0"/>
    </xf>
    <xf numFmtId="0" fontId="0" fillId="0" borderId="0" xfId="0" applyProtection="1">
      <protection locked="0"/>
    </xf>
    <xf numFmtId="0" fontId="11" fillId="0" borderId="0" xfId="1" applyProtection="1">
      <protection locked="0"/>
    </xf>
    <xf numFmtId="0" fontId="21" fillId="0" borderId="0" xfId="0" applyFon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114300</xdr:rowOff>
    </xdr:to>
    <xdr:sp macro="" textlink="">
      <xdr:nvSpPr>
        <xdr:cNvPr id="2052" name="AutoShape 4" descr="{\displaystyle \mathrm {C_{5}H_{12}} }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857375" y="114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114300</xdr:rowOff>
    </xdr:to>
    <xdr:sp macro="" textlink="">
      <xdr:nvSpPr>
        <xdr:cNvPr id="2053" name="AutoShape 5" descr="{\displaystyle \mathrm {C_{16}H_{34}} }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857375" y="116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114300</xdr:rowOff>
    </xdr:to>
    <xdr:sp macro="" textlink="">
      <xdr:nvSpPr>
        <xdr:cNvPr id="2054" name="AutoShape 6" descr="{\displaystyle \mathrm {C_{17}H_{36}} }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857375" y="1262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438149</xdr:colOff>
      <xdr:row>7</xdr:row>
      <xdr:rowOff>9526</xdr:rowOff>
    </xdr:from>
    <xdr:to>
      <xdr:col>7</xdr:col>
      <xdr:colOff>1619884</xdr:colOff>
      <xdr:row>9</xdr:row>
      <xdr:rowOff>104776</xdr:rowOff>
    </xdr:to>
    <xdr:pic>
      <xdr:nvPicPr>
        <xdr:cNvPr id="16" name="Afbeelding 15" descr="http://s3.natuurkunde.nl/content_files/files/6733/resized/supportBinaryFiles_referenceId_23_supportId_854607?14131251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4" y="1409701"/>
          <a:ext cx="118173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23813</xdr:rowOff>
    </xdr:from>
    <xdr:to>
      <xdr:col>15</xdr:col>
      <xdr:colOff>57546</xdr:colOff>
      <xdr:row>47</xdr:row>
      <xdr:rowOff>120650</xdr:rowOff>
    </xdr:to>
    <xdr:pic>
      <xdr:nvPicPr>
        <xdr:cNvPr id="2" name="Afbeelding 1" descr="http://www.4nix.nl/uploads/1/2/8/2/12822218/4855011_ori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1"/>
          <a:ext cx="10423921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ha.europa.eu/nl/home" TargetMode="External"/><Relationship Id="rId2" Type="http://schemas.openxmlformats.org/officeDocument/2006/relationships/hyperlink" Target="https://gestis-database.dguv.de/" TargetMode="External"/><Relationship Id="rId1" Type="http://schemas.openxmlformats.org/officeDocument/2006/relationships/hyperlink" Target="https://pubchem.ncbi.nlm.nih.gov/compound/24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opLeftCell="C1" workbookViewId="0">
      <selection activeCell="K16" sqref="K16"/>
    </sheetView>
  </sheetViews>
  <sheetFormatPr defaultRowHeight="14.5" x14ac:dyDescent="0.35"/>
  <cols>
    <col min="1" max="1" width="14.26953125" customWidth="1"/>
    <col min="2" max="2" width="13.54296875" customWidth="1"/>
    <col min="3" max="3" width="17.7265625" customWidth="1"/>
    <col min="4" max="4" width="21.81640625" style="1" customWidth="1"/>
    <col min="5" max="5" width="25.1796875" style="1" customWidth="1"/>
    <col min="6" max="6" width="15.54296875" style="1" customWidth="1"/>
    <col min="7" max="7" width="9.26953125" customWidth="1"/>
    <col min="8" max="8" width="29.453125" customWidth="1"/>
    <col min="9" max="9" width="23.7265625" customWidth="1"/>
    <col min="10" max="10" width="19" hidden="1" customWidth="1"/>
    <col min="11" max="11" width="20.81640625" customWidth="1"/>
    <col min="12" max="12" width="21.54296875" customWidth="1"/>
  </cols>
  <sheetData>
    <row r="1" spans="1:10" ht="18.5" x14ac:dyDescent="0.45">
      <c r="A1" s="71" t="s">
        <v>439</v>
      </c>
      <c r="B1" s="4"/>
      <c r="C1" s="4"/>
      <c r="D1" s="70"/>
      <c r="E1" s="70"/>
      <c r="G1" s="58"/>
      <c r="H1" s="58" t="s">
        <v>410</v>
      </c>
      <c r="I1" s="58"/>
    </row>
    <row r="2" spans="1:10" x14ac:dyDescent="0.35">
      <c r="A2" s="120" t="s">
        <v>409</v>
      </c>
      <c r="B2" s="121"/>
      <c r="C2" s="121"/>
      <c r="D2" t="s">
        <v>440</v>
      </c>
      <c r="F2" s="59"/>
      <c r="G2" s="58"/>
      <c r="H2" s="60"/>
    </row>
    <row r="3" spans="1:10" x14ac:dyDescent="0.35">
      <c r="A3" s="122" t="s">
        <v>441</v>
      </c>
      <c r="B3" s="121"/>
      <c r="C3" s="121"/>
      <c r="D3" s="1" t="s">
        <v>442</v>
      </c>
      <c r="F3" s="59"/>
      <c r="G3" s="58"/>
      <c r="H3" s="61" t="s">
        <v>419</v>
      </c>
      <c r="I3" s="62" t="s">
        <v>418</v>
      </c>
    </row>
    <row r="4" spans="1:10" x14ac:dyDescent="0.35">
      <c r="A4" s="122" t="s">
        <v>443</v>
      </c>
      <c r="B4" s="121"/>
      <c r="C4" s="121"/>
      <c r="H4" s="61" t="s">
        <v>414</v>
      </c>
      <c r="I4" s="62" t="s">
        <v>413</v>
      </c>
    </row>
    <row r="5" spans="1:10" x14ac:dyDescent="0.35">
      <c r="A5" t="s">
        <v>444</v>
      </c>
      <c r="H5" s="60" t="s">
        <v>415</v>
      </c>
      <c r="I5" s="62" t="s">
        <v>412</v>
      </c>
    </row>
    <row r="6" spans="1:10" ht="16.5" x14ac:dyDescent="0.35">
      <c r="H6" s="60" t="s">
        <v>416</v>
      </c>
      <c r="I6" s="62" t="s">
        <v>420</v>
      </c>
    </row>
    <row r="7" spans="1:10" ht="16.5" x14ac:dyDescent="0.45">
      <c r="A7" s="58" t="s">
        <v>445</v>
      </c>
      <c r="G7" s="58"/>
      <c r="H7" s="61" t="s">
        <v>417</v>
      </c>
      <c r="I7" s="62" t="s">
        <v>411</v>
      </c>
    </row>
    <row r="8" spans="1:10" x14ac:dyDescent="0.35">
      <c r="A8" s="58" t="s">
        <v>446</v>
      </c>
      <c r="G8" s="58"/>
      <c r="H8" s="61"/>
      <c r="I8" s="62"/>
    </row>
    <row r="9" spans="1:10" x14ac:dyDescent="0.35">
      <c r="A9" s="58" t="s">
        <v>447</v>
      </c>
      <c r="G9" s="58"/>
      <c r="H9" s="61"/>
    </row>
    <row r="10" spans="1:10" x14ac:dyDescent="0.35">
      <c r="A10" s="58" t="s">
        <v>438</v>
      </c>
      <c r="H10" s="61"/>
    </row>
    <row r="11" spans="1:10" x14ac:dyDescent="0.35">
      <c r="A11" s="58" t="s">
        <v>449</v>
      </c>
    </row>
    <row r="12" spans="1:10" x14ac:dyDescent="0.35">
      <c r="A12" s="58" t="s">
        <v>389</v>
      </c>
      <c r="H12" s="4" t="s">
        <v>403</v>
      </c>
      <c r="I12" s="4" t="s">
        <v>226</v>
      </c>
      <c r="J12" s="68">
        <f>(101325*28.811/1000)/(8.3144621*273.15)</f>
        <v>1.2854038075507415</v>
      </c>
    </row>
    <row r="13" spans="1:10" ht="15.5" x14ac:dyDescent="0.35">
      <c r="A13" s="58"/>
      <c r="H13" s="2" t="s">
        <v>398</v>
      </c>
      <c r="J13" s="2" t="s">
        <v>9</v>
      </c>
    </row>
    <row r="14" spans="1:10" ht="14.25" customHeight="1" x14ac:dyDescent="0.35">
      <c r="C14" s="60" t="s">
        <v>421</v>
      </c>
      <c r="D14" s="73" t="s">
        <v>4</v>
      </c>
      <c r="E14" s="74" t="s">
        <v>232</v>
      </c>
      <c r="F14" s="59"/>
      <c r="H14" s="3" t="s">
        <v>399</v>
      </c>
      <c r="J14" s="3" t="s">
        <v>10</v>
      </c>
    </row>
    <row r="15" spans="1:10" ht="19.5" customHeight="1" x14ac:dyDescent="0.35">
      <c r="C15" s="60" t="s">
        <v>362</v>
      </c>
      <c r="D15" s="73" t="s">
        <v>424</v>
      </c>
      <c r="E15" s="74" t="s">
        <v>233</v>
      </c>
      <c r="F15" s="59" t="s">
        <v>393</v>
      </c>
      <c r="H15" s="16">
        <f t="shared" ref="H15:H27" si="0">1.29*273.15/(273.15+J15)</f>
        <v>1.3390214706441195</v>
      </c>
      <c r="I15" s="17"/>
      <c r="J15" s="17">
        <v>-10</v>
      </c>
    </row>
    <row r="16" spans="1:10" ht="16.5" x14ac:dyDescent="0.35">
      <c r="C16" s="60" t="s">
        <v>363</v>
      </c>
      <c r="D16" s="74" t="s">
        <v>402</v>
      </c>
      <c r="E16" s="74" t="s">
        <v>376</v>
      </c>
      <c r="F16" s="59" t="s">
        <v>448</v>
      </c>
      <c r="H16" s="16">
        <f t="shared" si="0"/>
        <v>1.3140537012865934</v>
      </c>
      <c r="I16" s="17"/>
      <c r="J16" s="17">
        <v>-5</v>
      </c>
    </row>
    <row r="17" spans="1:10" x14ac:dyDescent="0.35">
      <c r="A17" s="58" t="s">
        <v>428</v>
      </c>
      <c r="E17" s="51">
        <f t="shared" ref="E17:E32" si="1">D17/$J$12</f>
        <v>0</v>
      </c>
      <c r="H17" s="49">
        <f t="shared" si="0"/>
        <v>1.29</v>
      </c>
      <c r="I17" s="50"/>
      <c r="J17" s="50">
        <v>0</v>
      </c>
    </row>
    <row r="18" spans="1:10" x14ac:dyDescent="0.35">
      <c r="A18" s="58" t="s">
        <v>427</v>
      </c>
      <c r="E18" s="51">
        <f t="shared" si="1"/>
        <v>0</v>
      </c>
      <c r="H18" s="16">
        <f t="shared" si="0"/>
        <v>1.2668110731619631</v>
      </c>
      <c r="I18" s="17"/>
      <c r="J18" s="17">
        <v>5</v>
      </c>
    </row>
    <row r="19" spans="1:10" x14ac:dyDescent="0.35">
      <c r="A19" s="58" t="s">
        <v>426</v>
      </c>
      <c r="E19" s="51">
        <f t="shared" si="1"/>
        <v>0</v>
      </c>
      <c r="G19" s="9"/>
      <c r="H19" s="16">
        <f t="shared" si="0"/>
        <v>1.244441108952852</v>
      </c>
      <c r="I19" s="17"/>
      <c r="J19" s="17">
        <v>10</v>
      </c>
    </row>
    <row r="20" spans="1:10" x14ac:dyDescent="0.35">
      <c r="A20" s="58" t="s">
        <v>425</v>
      </c>
      <c r="B20" t="s">
        <v>429</v>
      </c>
      <c r="C20">
        <v>58.12</v>
      </c>
      <c r="D20" s="1">
        <f>(101325*C20/1000)/(8.3144621*273.15)</f>
        <v>2.5930259031220393</v>
      </c>
      <c r="E20" s="51">
        <f t="shared" si="1"/>
        <v>2.0172850647322198</v>
      </c>
      <c r="H20" s="16">
        <f t="shared" si="0"/>
        <v>1.2228474752732952</v>
      </c>
      <c r="I20" s="17"/>
      <c r="J20" s="17">
        <v>15</v>
      </c>
    </row>
    <row r="21" spans="1:10" x14ac:dyDescent="0.35">
      <c r="A21" s="58" t="s">
        <v>234</v>
      </c>
      <c r="B21" t="s">
        <v>5</v>
      </c>
      <c r="C21" s="1">
        <f>72.151</f>
        <v>72.150999999999996</v>
      </c>
      <c r="D21" s="1">
        <f>(101325*C21/1000)/(8.3144621*273.15)</f>
        <v>3.2190194758458062</v>
      </c>
      <c r="E21" s="51">
        <f t="shared" si="1"/>
        <v>2.5042865572177289</v>
      </c>
      <c r="F21" s="1" t="s">
        <v>404</v>
      </c>
      <c r="H21" s="49">
        <f t="shared" si="0"/>
        <v>1.2019904485758144</v>
      </c>
      <c r="I21" s="50"/>
      <c r="J21" s="50">
        <v>20</v>
      </c>
    </row>
    <row r="22" spans="1:10" x14ac:dyDescent="0.35">
      <c r="A22" s="58" t="s">
        <v>235</v>
      </c>
      <c r="B22" s="10" t="s">
        <v>0</v>
      </c>
      <c r="C22" s="20">
        <f>86.178</f>
        <v>86.177999999999997</v>
      </c>
      <c r="D22" s="1">
        <f t="shared" ref="D22:D36" si="2">(101325*C22/1000)/(8.3144621*273.15)</f>
        <v>3.8448345884248298</v>
      </c>
      <c r="E22" s="51">
        <f t="shared" si="1"/>
        <v>2.9911492138419349</v>
      </c>
      <c r="F22" s="1" t="s">
        <v>396</v>
      </c>
      <c r="H22" s="16">
        <f t="shared" si="0"/>
        <v>1.1818329699815528</v>
      </c>
      <c r="I22" s="17"/>
      <c r="J22" s="17">
        <v>25</v>
      </c>
    </row>
    <row r="23" spans="1:10" x14ac:dyDescent="0.35">
      <c r="A23" s="58" t="s">
        <v>236</v>
      </c>
      <c r="B23" t="s">
        <v>6</v>
      </c>
      <c r="C23" s="1">
        <f>100.205</f>
        <v>100.205</v>
      </c>
      <c r="D23" s="1">
        <f t="shared" si="2"/>
        <v>4.4706497010038531</v>
      </c>
      <c r="E23" s="51">
        <f t="shared" si="1"/>
        <v>3.4780118704661405</v>
      </c>
      <c r="F23" s="1" t="s">
        <v>395</v>
      </c>
      <c r="H23" s="16">
        <f t="shared" si="0"/>
        <v>1.162340425531915</v>
      </c>
      <c r="I23" s="17"/>
      <c r="J23" s="17">
        <v>30</v>
      </c>
    </row>
    <row r="24" spans="1:10" x14ac:dyDescent="0.35">
      <c r="A24" s="58" t="s">
        <v>263</v>
      </c>
      <c r="B24" t="s">
        <v>3</v>
      </c>
      <c r="C24" s="1">
        <f>114.232</f>
        <v>114.232</v>
      </c>
      <c r="D24" s="1">
        <f t="shared" si="2"/>
        <v>5.0964648135828767</v>
      </c>
      <c r="E24" s="51">
        <f t="shared" si="1"/>
        <v>3.9648745270903465</v>
      </c>
      <c r="F24" s="1" t="s">
        <v>394</v>
      </c>
      <c r="H24" s="16">
        <f t="shared" si="0"/>
        <v>1.1434804478338472</v>
      </c>
      <c r="I24" s="17"/>
      <c r="J24" s="17">
        <v>35</v>
      </c>
    </row>
    <row r="25" spans="1:10" x14ac:dyDescent="0.35">
      <c r="A25" s="58" t="s">
        <v>237</v>
      </c>
      <c r="B25" t="s">
        <v>7</v>
      </c>
      <c r="C25" s="1">
        <f>128.259</f>
        <v>128.25899999999999</v>
      </c>
      <c r="D25" s="1">
        <f t="shared" si="2"/>
        <v>5.7222799261618995</v>
      </c>
      <c r="E25" s="51">
        <f t="shared" si="1"/>
        <v>4.4517371837145516</v>
      </c>
      <c r="F25" s="1" t="s">
        <v>392</v>
      </c>
      <c r="H25" s="16">
        <f t="shared" si="0"/>
        <v>1.1252227367076482</v>
      </c>
      <c r="I25" s="17"/>
      <c r="J25" s="17">
        <v>40</v>
      </c>
    </row>
    <row r="26" spans="1:10" x14ac:dyDescent="0.35">
      <c r="A26" s="58" t="s">
        <v>238</v>
      </c>
      <c r="B26" t="s">
        <v>1</v>
      </c>
      <c r="C26" s="1">
        <f>142.286</f>
        <v>142.286</v>
      </c>
      <c r="D26" s="1">
        <f t="shared" si="2"/>
        <v>6.3480950387409232</v>
      </c>
      <c r="E26" s="51">
        <f t="shared" si="1"/>
        <v>4.9385998403387577</v>
      </c>
      <c r="F26" s="1" t="s">
        <v>390</v>
      </c>
      <c r="H26" s="16">
        <f t="shared" si="0"/>
        <v>1.1075388967468176</v>
      </c>
      <c r="I26" s="17"/>
      <c r="J26" s="17">
        <v>45</v>
      </c>
    </row>
    <row r="27" spans="1:10" x14ac:dyDescent="0.35">
      <c r="A27" s="58" t="s">
        <v>279</v>
      </c>
      <c r="B27" t="s">
        <v>8</v>
      </c>
      <c r="C27" s="1">
        <f>156.313</f>
        <v>156.31299999999999</v>
      </c>
      <c r="D27" s="1">
        <f t="shared" si="2"/>
        <v>6.9739101513199468</v>
      </c>
      <c r="E27" s="51">
        <f t="shared" si="1"/>
        <v>5.4254624969629637</v>
      </c>
      <c r="F27" s="1" t="s">
        <v>397</v>
      </c>
      <c r="H27" s="49">
        <f t="shared" si="0"/>
        <v>1.0904022899582237</v>
      </c>
      <c r="I27" s="50"/>
      <c r="J27" s="50">
        <v>50</v>
      </c>
    </row>
    <row r="28" spans="1:10" x14ac:dyDescent="0.35">
      <c r="A28" s="58" t="s">
        <v>259</v>
      </c>
      <c r="B28" t="s">
        <v>2</v>
      </c>
      <c r="C28" s="1">
        <f>170.34</f>
        <v>170.34</v>
      </c>
      <c r="D28" s="1">
        <f t="shared" si="2"/>
        <v>7.5997252638989705</v>
      </c>
      <c r="E28" s="51">
        <f t="shared" si="1"/>
        <v>5.9123251535871697</v>
      </c>
      <c r="F28" s="1" t="s">
        <v>397</v>
      </c>
      <c r="H28" t="s">
        <v>408</v>
      </c>
    </row>
    <row r="29" spans="1:10" ht="16.5" x14ac:dyDescent="0.35">
      <c r="A29" s="58" t="s">
        <v>381</v>
      </c>
      <c r="B29" t="s">
        <v>380</v>
      </c>
      <c r="C29">
        <v>184.36699999999999</v>
      </c>
      <c r="D29" s="1">
        <f t="shared" si="2"/>
        <v>8.2255403764779942</v>
      </c>
      <c r="E29" s="51">
        <f t="shared" si="1"/>
        <v>6.3991878102113757</v>
      </c>
      <c r="F29" s="1" t="s">
        <v>397</v>
      </c>
      <c r="H29" t="s">
        <v>400</v>
      </c>
    </row>
    <row r="30" spans="1:10" ht="16.5" x14ac:dyDescent="0.35">
      <c r="A30" s="58" t="s">
        <v>382</v>
      </c>
      <c r="B30" t="s">
        <v>229</v>
      </c>
      <c r="C30">
        <v>198.39400000000001</v>
      </c>
      <c r="D30" s="1">
        <f t="shared" si="2"/>
        <v>8.8513554890570187</v>
      </c>
      <c r="E30" s="51">
        <f t="shared" si="1"/>
        <v>6.8860504668355826</v>
      </c>
      <c r="F30" s="1" t="s">
        <v>397</v>
      </c>
      <c r="H30" t="s">
        <v>401</v>
      </c>
    </row>
    <row r="31" spans="1:10" x14ac:dyDescent="0.35">
      <c r="A31" s="58" t="s">
        <v>383</v>
      </c>
      <c r="B31" t="s">
        <v>379</v>
      </c>
      <c r="C31">
        <v>212.42099999999999</v>
      </c>
      <c r="D31" s="1">
        <f t="shared" si="2"/>
        <v>9.4771706016360415</v>
      </c>
      <c r="E31" s="51">
        <f t="shared" si="1"/>
        <v>7.3729131234597878</v>
      </c>
      <c r="F31" s="1" t="s">
        <v>397</v>
      </c>
      <c r="H31" s="1"/>
    </row>
    <row r="32" spans="1:10" x14ac:dyDescent="0.35">
      <c r="A32" s="58" t="s">
        <v>384</v>
      </c>
      <c r="B32" t="s">
        <v>230</v>
      </c>
      <c r="C32">
        <v>226.44800000000001</v>
      </c>
      <c r="D32" s="1">
        <f t="shared" si="2"/>
        <v>10.102985714215066</v>
      </c>
      <c r="E32" s="51">
        <f t="shared" si="1"/>
        <v>7.8597757800839947</v>
      </c>
      <c r="F32" s="1" t="s">
        <v>397</v>
      </c>
      <c r="H32" s="1"/>
    </row>
    <row r="33" spans="1:9" x14ac:dyDescent="0.35">
      <c r="A33" s="67" t="s">
        <v>385</v>
      </c>
      <c r="B33" s="18" t="s">
        <v>378</v>
      </c>
      <c r="C33" s="18">
        <v>240.47499999999999</v>
      </c>
      <c r="D33" s="19">
        <f t="shared" si="2"/>
        <v>10.728800826794089</v>
      </c>
      <c r="E33" s="51"/>
      <c r="F33" s="19" t="s">
        <v>391</v>
      </c>
      <c r="H33" s="1"/>
    </row>
    <row r="34" spans="1:9" x14ac:dyDescent="0.35">
      <c r="A34" s="67" t="s">
        <v>386</v>
      </c>
      <c r="B34" s="18" t="s">
        <v>231</v>
      </c>
      <c r="C34" s="18">
        <v>254.50200000000001</v>
      </c>
      <c r="D34" s="19">
        <f t="shared" si="2"/>
        <v>11.354615939373113</v>
      </c>
      <c r="E34" s="51"/>
      <c r="F34" s="19" t="s">
        <v>391</v>
      </c>
      <c r="H34" s="1"/>
      <c r="I34" s="16"/>
    </row>
    <row r="35" spans="1:9" x14ac:dyDescent="0.35">
      <c r="A35" s="67" t="s">
        <v>387</v>
      </c>
      <c r="B35" s="18" t="s">
        <v>377</v>
      </c>
      <c r="C35" s="18">
        <v>268.529</v>
      </c>
      <c r="D35" s="19">
        <f t="shared" si="2"/>
        <v>11.980431051952136</v>
      </c>
      <c r="E35" s="51"/>
      <c r="F35" s="19" t="s">
        <v>391</v>
      </c>
      <c r="H35" s="1"/>
    </row>
    <row r="36" spans="1:9" x14ac:dyDescent="0.35">
      <c r="A36" s="67" t="s">
        <v>388</v>
      </c>
      <c r="B36" s="18" t="s">
        <v>228</v>
      </c>
      <c r="C36" s="18">
        <v>282.55599999999998</v>
      </c>
      <c r="D36" s="19">
        <f t="shared" si="2"/>
        <v>12.606246164531159</v>
      </c>
      <c r="E36" s="51"/>
      <c r="F36" s="19" t="s">
        <v>391</v>
      </c>
      <c r="H36" s="1"/>
    </row>
    <row r="37" spans="1:9" x14ac:dyDescent="0.35">
      <c r="A37" s="58"/>
      <c r="D37" s="19"/>
      <c r="E37" s="51"/>
      <c r="H37" s="1"/>
    </row>
    <row r="38" spans="1:9" x14ac:dyDescent="0.35">
      <c r="A38" s="67" t="s">
        <v>430</v>
      </c>
      <c r="C38">
        <f>112.22</f>
        <v>112.22</v>
      </c>
      <c r="D38" s="19">
        <f>(101325*C38/1000)/(8.3144621*293.15)</f>
        <v>4.6651200081740374</v>
      </c>
      <c r="E38" s="51">
        <f>D38/$J$12</f>
        <v>3.6293030880802655</v>
      </c>
      <c r="H38" s="1"/>
    </row>
    <row r="39" spans="1:9" x14ac:dyDescent="0.35">
      <c r="H39" s="1"/>
    </row>
    <row r="40" spans="1:9" x14ac:dyDescent="0.35">
      <c r="H40" s="1"/>
    </row>
    <row r="41" spans="1:9" x14ac:dyDescent="0.35">
      <c r="H41" s="1"/>
    </row>
    <row r="42" spans="1:9" x14ac:dyDescent="0.35">
      <c r="H42" s="1"/>
    </row>
    <row r="43" spans="1:9" x14ac:dyDescent="0.35">
      <c r="H43" s="1"/>
    </row>
    <row r="49" spans="2:8" x14ac:dyDescent="0.35">
      <c r="H49" s="1"/>
    </row>
    <row r="50" spans="2:8" x14ac:dyDescent="0.35">
      <c r="B50" s="18"/>
      <c r="C50" s="19"/>
      <c r="D50" s="19"/>
      <c r="H50" s="1"/>
    </row>
    <row r="51" spans="2:8" x14ac:dyDescent="0.35">
      <c r="B51" s="18"/>
      <c r="C51" s="19"/>
      <c r="D51" s="19"/>
      <c r="H51" s="1"/>
    </row>
    <row r="52" spans="2:8" x14ac:dyDescent="0.35">
      <c r="B52" s="18"/>
      <c r="C52" s="19"/>
      <c r="D52" s="19"/>
      <c r="H52" s="1"/>
    </row>
    <row r="53" spans="2:8" x14ac:dyDescent="0.35">
      <c r="B53" s="18"/>
      <c r="C53" s="19"/>
      <c r="D53" s="19"/>
    </row>
    <row r="54" spans="2:8" x14ac:dyDescent="0.35">
      <c r="B54" s="18"/>
      <c r="C54" s="19"/>
      <c r="D54" s="19"/>
    </row>
    <row r="55" spans="2:8" x14ac:dyDescent="0.35">
      <c r="B55" s="18"/>
      <c r="C55" s="19"/>
      <c r="D55" s="19"/>
    </row>
  </sheetData>
  <sheetProtection selectLockedCells="1" selectUnlockedCells="1"/>
  <hyperlinks>
    <hyperlink ref="A2" r:id="rId1" xr:uid="{00000000-0004-0000-0000-000000000000}"/>
    <hyperlink ref="A3" r:id="rId2" display="https://gestis-database.dguv.de/" xr:uid="{E522B711-D5C7-49CB-9069-E8B125A54683}"/>
    <hyperlink ref="A4" r:id="rId3" display="https://echa.europa.eu/nl/home" xr:uid="{C9E4DB77-3763-4C34-8AE8-229EE1221AD5}"/>
  </hyperlinks>
  <pageMargins left="0.7" right="0.7" top="0.75" bottom="0.75" header="0.3" footer="0.3"/>
  <pageSetup paperSize="9" scale="46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2"/>
  <sheetViews>
    <sheetView tabSelected="1" workbookViewId="0">
      <pane ySplit="6" topLeftCell="A52" activePane="bottomLeft" state="frozen"/>
      <selection pane="bottomLeft" activeCell="B4" sqref="B4"/>
    </sheetView>
  </sheetViews>
  <sheetFormatPr defaultColWidth="9.1796875" defaultRowHeight="12.5" x14ac:dyDescent="0.25"/>
  <cols>
    <col min="1" max="1" width="6.7265625" style="7" customWidth="1"/>
    <col min="2" max="2" width="85.453125" style="7" customWidth="1"/>
    <col min="3" max="3" width="11.54296875" style="43" customWidth="1"/>
    <col min="4" max="4" width="11.1796875" style="40" customWidth="1"/>
    <col min="5" max="5" width="12.7265625" style="41" customWidth="1"/>
    <col min="6" max="6" width="11.7265625" style="41" customWidth="1"/>
    <col min="7" max="7" width="13.453125" style="41" customWidth="1"/>
    <col min="8" max="8" width="11.81640625" style="41" customWidth="1"/>
    <col min="9" max="9" width="13.1796875" style="41" customWidth="1"/>
    <col min="10" max="10" width="12.7265625" style="41" customWidth="1"/>
    <col min="11" max="16384" width="9.1796875" style="7"/>
  </cols>
  <sheetData>
    <row r="1" spans="1:12" ht="13" x14ac:dyDescent="0.3">
      <c r="B1" s="8" t="s">
        <v>451</v>
      </c>
    </row>
    <row r="2" spans="1:12" ht="13" x14ac:dyDescent="0.3">
      <c r="B2" s="8" t="s">
        <v>469</v>
      </c>
    </row>
    <row r="3" spans="1:12" ht="14.5" x14ac:dyDescent="0.35">
      <c r="B3" s="72" t="s">
        <v>459</v>
      </c>
    </row>
    <row r="4" spans="1:12" ht="14.5" x14ac:dyDescent="0.35">
      <c r="A4" s="5"/>
      <c r="C4" s="27" t="s">
        <v>361</v>
      </c>
      <c r="D4" s="28" t="s">
        <v>364</v>
      </c>
      <c r="E4" s="52" t="s">
        <v>405</v>
      </c>
      <c r="F4" s="29" t="s">
        <v>367</v>
      </c>
      <c r="G4" s="54" t="s">
        <v>405</v>
      </c>
      <c r="H4" s="29" t="s">
        <v>367</v>
      </c>
      <c r="I4" s="56" t="s">
        <v>405</v>
      </c>
      <c r="J4" s="29" t="s">
        <v>367</v>
      </c>
      <c r="L4" s="1" t="s">
        <v>227</v>
      </c>
    </row>
    <row r="5" spans="1:12" s="8" customFormat="1" ht="14.5" x14ac:dyDescent="0.35">
      <c r="B5" s="6" t="s">
        <v>450</v>
      </c>
      <c r="C5" s="27" t="s">
        <v>362</v>
      </c>
      <c r="D5" s="24" t="s">
        <v>365</v>
      </c>
      <c r="E5" s="52" t="s">
        <v>406</v>
      </c>
      <c r="F5" s="29" t="s">
        <v>265</v>
      </c>
      <c r="G5" s="54" t="s">
        <v>406</v>
      </c>
      <c r="H5" s="29" t="s">
        <v>265</v>
      </c>
      <c r="I5" s="56" t="s">
        <v>406</v>
      </c>
      <c r="J5" s="29" t="s">
        <v>265</v>
      </c>
      <c r="L5" s="1" t="s">
        <v>264</v>
      </c>
    </row>
    <row r="6" spans="1:12" s="9" customFormat="1" ht="15" x14ac:dyDescent="0.3">
      <c r="A6" s="6" t="s">
        <v>11</v>
      </c>
      <c r="B6" s="6" t="s">
        <v>12</v>
      </c>
      <c r="C6" s="30" t="s">
        <v>363</v>
      </c>
      <c r="D6" s="31" t="s">
        <v>366</v>
      </c>
      <c r="E6" s="53" t="s">
        <v>368</v>
      </c>
      <c r="F6" s="32" t="s">
        <v>368</v>
      </c>
      <c r="G6" s="55" t="s">
        <v>369</v>
      </c>
      <c r="H6" s="32" t="s">
        <v>369</v>
      </c>
      <c r="I6" s="57" t="s">
        <v>370</v>
      </c>
      <c r="J6" s="32" t="s">
        <v>370</v>
      </c>
    </row>
    <row r="7" spans="1:12" s="11" customFormat="1" x14ac:dyDescent="0.25">
      <c r="A7" s="9">
        <v>1088</v>
      </c>
      <c r="B7" s="9" t="s">
        <v>13</v>
      </c>
      <c r="C7" s="42">
        <v>118.176</v>
      </c>
      <c r="D7" s="33">
        <f t="shared" ref="D7:D38" si="0">F7/1.286</f>
        <v>4.0998650982114304</v>
      </c>
      <c r="E7" s="48">
        <f>(F7+1.29)/2</f>
        <v>3.28121325814995</v>
      </c>
      <c r="F7" s="34">
        <f t="shared" ref="F7:F38" si="1">(101325*C7/1000)/(8.3144621*273.15)</f>
        <v>5.2724265162999</v>
      </c>
      <c r="G7" s="35">
        <f>(H7+1.202)/2</f>
        <v>3.0573590362055563</v>
      </c>
      <c r="H7" s="34">
        <f t="shared" ref="H7:H38" si="2">(101325*C7/1000)/(8.3144621*293.15)</f>
        <v>4.9127180724111126</v>
      </c>
      <c r="I7" s="36">
        <f>(J7+1.09)/2</f>
        <v>2.7733201344999499</v>
      </c>
      <c r="J7" s="34">
        <f t="shared" ref="J7:J38" si="3">(101325*C7/1000)/(8.3144621*323.15)</f>
        <v>4.4566402689998998</v>
      </c>
    </row>
    <row r="8" spans="1:12" s="9" customFormat="1" x14ac:dyDescent="0.25">
      <c r="A8" s="10">
        <v>1089</v>
      </c>
      <c r="B8" s="10" t="s">
        <v>14</v>
      </c>
      <c r="C8" s="43">
        <v>44.052999999999997</v>
      </c>
      <c r="D8" s="33">
        <f t="shared" si="0"/>
        <v>1.528325185921914</v>
      </c>
      <c r="E8" s="48">
        <f t="shared" ref="E8:E71" si="4">(F8+1.29)/2</f>
        <v>1.6277130945477909</v>
      </c>
      <c r="F8" s="34">
        <f t="shared" si="1"/>
        <v>1.9654261890955815</v>
      </c>
      <c r="G8" s="35">
        <f t="shared" ref="G8:G71" si="5">(H8+1.202)/2</f>
        <v>1.5166680258425007</v>
      </c>
      <c r="H8" s="34">
        <f t="shared" si="2"/>
        <v>1.8313360516850015</v>
      </c>
      <c r="I8" s="36">
        <f>(J8+1.09)/2</f>
        <v>1.3756609369510415</v>
      </c>
      <c r="J8" s="34">
        <f t="shared" si="3"/>
        <v>1.661321873902083</v>
      </c>
    </row>
    <row r="9" spans="1:12" s="9" customFormat="1" x14ac:dyDescent="0.25">
      <c r="A9" s="10">
        <v>1090</v>
      </c>
      <c r="B9" s="10" t="s">
        <v>15</v>
      </c>
      <c r="C9" s="43">
        <v>58.08</v>
      </c>
      <c r="D9" s="33">
        <f t="shared" si="0"/>
        <v>2.0149621319398174</v>
      </c>
      <c r="E9" s="48">
        <f t="shared" si="4"/>
        <v>1.9406206508373027</v>
      </c>
      <c r="F9" s="34">
        <f t="shared" si="1"/>
        <v>2.5912413016746054</v>
      </c>
      <c r="G9" s="35">
        <f t="shared" si="5"/>
        <v>1.8082276335535024</v>
      </c>
      <c r="H9" s="34">
        <f t="shared" si="2"/>
        <v>2.4144552671070048</v>
      </c>
      <c r="I9" s="36">
        <f t="shared" ref="I9:I72" si="6">(J9+1.09)/2</f>
        <v>1.6401532748760923</v>
      </c>
      <c r="J9" s="34">
        <f t="shared" si="3"/>
        <v>2.1903065497521843</v>
      </c>
    </row>
    <row r="10" spans="1:12" s="9" customFormat="1" x14ac:dyDescent="0.25">
      <c r="A10" s="9">
        <v>1092</v>
      </c>
      <c r="B10" s="9" t="s">
        <v>16</v>
      </c>
      <c r="C10" s="42">
        <v>56.064</v>
      </c>
      <c r="D10" s="33">
        <f t="shared" si="0"/>
        <v>1.9450212976080219</v>
      </c>
      <c r="E10" s="48">
        <f t="shared" si="4"/>
        <v>1.8956486943619582</v>
      </c>
      <c r="F10" s="34">
        <f t="shared" si="1"/>
        <v>2.5012973887239163</v>
      </c>
      <c r="G10" s="35">
        <f t="shared" si="5"/>
        <v>1.766323864454951</v>
      </c>
      <c r="H10" s="34">
        <f t="shared" si="2"/>
        <v>2.3306477289099021</v>
      </c>
      <c r="I10" s="36">
        <f t="shared" si="6"/>
        <v>1.6021396901283271</v>
      </c>
      <c r="J10" s="34">
        <f t="shared" si="3"/>
        <v>2.114279380256654</v>
      </c>
    </row>
    <row r="11" spans="1:12" s="9" customFormat="1" x14ac:dyDescent="0.25">
      <c r="A11" s="9">
        <v>1093</v>
      </c>
      <c r="B11" s="9" t="s">
        <v>17</v>
      </c>
      <c r="C11" s="42">
        <v>53.064</v>
      </c>
      <c r="D11" s="33">
        <f t="shared" si="0"/>
        <v>1.8409426750904694</v>
      </c>
      <c r="E11" s="48">
        <f t="shared" si="4"/>
        <v>1.8287261400831718</v>
      </c>
      <c r="F11" s="34">
        <f t="shared" si="1"/>
        <v>2.3674522801663436</v>
      </c>
      <c r="G11" s="35">
        <f t="shared" si="5"/>
        <v>1.7039670652011543</v>
      </c>
      <c r="H11" s="34">
        <f t="shared" si="2"/>
        <v>2.2059341304023086</v>
      </c>
      <c r="I11" s="36">
        <f t="shared" si="6"/>
        <v>1.545571855682248</v>
      </c>
      <c r="J11" s="34">
        <f t="shared" si="3"/>
        <v>2.0011437113644956</v>
      </c>
    </row>
    <row r="12" spans="1:12" s="9" customFormat="1" x14ac:dyDescent="0.25">
      <c r="A12" s="9">
        <v>1098</v>
      </c>
      <c r="B12" s="9" t="s">
        <v>18</v>
      </c>
      <c r="C12" s="42">
        <v>58.08</v>
      </c>
      <c r="D12" s="33">
        <f t="shared" si="0"/>
        <v>2.0149621319398174</v>
      </c>
      <c r="E12" s="48">
        <f t="shared" si="4"/>
        <v>1.9406206508373027</v>
      </c>
      <c r="F12" s="34">
        <f t="shared" si="1"/>
        <v>2.5912413016746054</v>
      </c>
      <c r="G12" s="35">
        <f t="shared" si="5"/>
        <v>1.8082276335535024</v>
      </c>
      <c r="H12" s="34">
        <f t="shared" si="2"/>
        <v>2.4144552671070048</v>
      </c>
      <c r="I12" s="36">
        <f t="shared" si="6"/>
        <v>1.6401532748760923</v>
      </c>
      <c r="J12" s="34">
        <f t="shared" si="3"/>
        <v>2.1903065497521843</v>
      </c>
    </row>
    <row r="13" spans="1:12" s="9" customFormat="1" x14ac:dyDescent="0.25">
      <c r="A13" s="12">
        <v>1100</v>
      </c>
      <c r="B13" s="12" t="s">
        <v>19</v>
      </c>
      <c r="C13" s="44">
        <v>76.52</v>
      </c>
      <c r="D13" s="33">
        <f t="shared" si="0"/>
        <v>2.6546987316810404</v>
      </c>
      <c r="E13" s="48">
        <f t="shared" si="4"/>
        <v>2.3519712844709089</v>
      </c>
      <c r="F13" s="34">
        <f t="shared" si="1"/>
        <v>3.4139425689418181</v>
      </c>
      <c r="G13" s="35">
        <f t="shared" si="5"/>
        <v>2.1915140929668389</v>
      </c>
      <c r="H13" s="34">
        <f t="shared" si="2"/>
        <v>3.1810281859336778</v>
      </c>
      <c r="I13" s="36">
        <f t="shared" si="6"/>
        <v>1.9878568972713255</v>
      </c>
      <c r="J13" s="34">
        <f t="shared" si="3"/>
        <v>2.8857137945426508</v>
      </c>
    </row>
    <row r="14" spans="1:12" s="9" customFormat="1" x14ac:dyDescent="0.25">
      <c r="A14" s="12">
        <v>1105</v>
      </c>
      <c r="B14" s="12" t="s">
        <v>20</v>
      </c>
      <c r="C14" s="44">
        <v>88.15</v>
      </c>
      <c r="D14" s="33">
        <f t="shared" si="0"/>
        <v>3.0581768583074189</v>
      </c>
      <c r="E14" s="48">
        <f t="shared" si="4"/>
        <v>2.6114077198916705</v>
      </c>
      <c r="F14" s="34">
        <f t="shared" si="1"/>
        <v>3.932815439783341</v>
      </c>
      <c r="G14" s="35">
        <f t="shared" si="5"/>
        <v>2.433250618074057</v>
      </c>
      <c r="H14" s="34">
        <f t="shared" si="2"/>
        <v>3.6645012361481144</v>
      </c>
      <c r="I14" s="36">
        <f t="shared" si="6"/>
        <v>2.207151535473959</v>
      </c>
      <c r="J14" s="34">
        <f t="shared" si="3"/>
        <v>3.3243030709479178</v>
      </c>
    </row>
    <row r="15" spans="1:12" s="9" customFormat="1" x14ac:dyDescent="0.25">
      <c r="A15" s="12">
        <v>1106</v>
      </c>
      <c r="B15" s="12" t="s">
        <v>21</v>
      </c>
      <c r="C15" s="44">
        <v>87.165999999999997</v>
      </c>
      <c r="D15" s="33">
        <f t="shared" si="0"/>
        <v>3.0240390701216615</v>
      </c>
      <c r="E15" s="48">
        <f t="shared" si="4"/>
        <v>2.5894571220882283</v>
      </c>
      <c r="F15" s="34">
        <f t="shared" si="1"/>
        <v>3.8889142441764566</v>
      </c>
      <c r="G15" s="35">
        <f t="shared" si="5"/>
        <v>2.4127975879188117</v>
      </c>
      <c r="H15" s="34">
        <f t="shared" si="2"/>
        <v>3.623595175837623</v>
      </c>
      <c r="I15" s="36">
        <f t="shared" si="6"/>
        <v>2.1885972857756446</v>
      </c>
      <c r="J15" s="34">
        <f t="shared" si="3"/>
        <v>3.2871945715512894</v>
      </c>
    </row>
    <row r="16" spans="1:12" s="9" customFormat="1" x14ac:dyDescent="0.25">
      <c r="A16" s="12">
        <v>1107</v>
      </c>
      <c r="B16" s="12" t="s">
        <v>250</v>
      </c>
      <c r="C16" s="44">
        <v>106.593</v>
      </c>
      <c r="D16" s="33">
        <f t="shared" si="0"/>
        <v>3.6980175366711596</v>
      </c>
      <c r="E16" s="48">
        <f t="shared" si="4"/>
        <v>3.0228252760795558</v>
      </c>
      <c r="F16" s="34">
        <f t="shared" si="1"/>
        <v>4.7556505521591115</v>
      </c>
      <c r="G16" s="35">
        <f t="shared" si="5"/>
        <v>2.8165994342866472</v>
      </c>
      <c r="H16" s="34">
        <f t="shared" si="2"/>
        <v>4.4311988685732944</v>
      </c>
      <c r="I16" s="36">
        <f t="shared" si="6"/>
        <v>2.5549117257036378</v>
      </c>
      <c r="J16" s="34">
        <f t="shared" si="3"/>
        <v>4.0198234514072757</v>
      </c>
    </row>
    <row r="17" spans="1:10" s="9" customFormat="1" x14ac:dyDescent="0.25">
      <c r="A17" s="12">
        <v>1107</v>
      </c>
      <c r="B17" s="12" t="s">
        <v>252</v>
      </c>
      <c r="C17" s="44">
        <v>106.593</v>
      </c>
      <c r="D17" s="33">
        <f t="shared" si="0"/>
        <v>3.6980175366711596</v>
      </c>
      <c r="E17" s="48">
        <f t="shared" si="4"/>
        <v>3.0228252760795558</v>
      </c>
      <c r="F17" s="34">
        <f t="shared" si="1"/>
        <v>4.7556505521591115</v>
      </c>
      <c r="G17" s="35">
        <f t="shared" si="5"/>
        <v>2.8165994342866472</v>
      </c>
      <c r="H17" s="34">
        <f t="shared" si="2"/>
        <v>4.4311988685732944</v>
      </c>
      <c r="I17" s="36">
        <f t="shared" si="6"/>
        <v>2.5549117257036378</v>
      </c>
      <c r="J17" s="34">
        <f t="shared" si="3"/>
        <v>4.0198234514072757</v>
      </c>
    </row>
    <row r="18" spans="1:10" s="9" customFormat="1" x14ac:dyDescent="0.25">
      <c r="A18" s="12">
        <v>1107</v>
      </c>
      <c r="B18" s="12" t="s">
        <v>251</v>
      </c>
      <c r="C18" s="44">
        <v>106.593</v>
      </c>
      <c r="D18" s="33">
        <f t="shared" si="0"/>
        <v>3.6980175366711596</v>
      </c>
      <c r="E18" s="48">
        <f t="shared" si="4"/>
        <v>3.0228252760795558</v>
      </c>
      <c r="F18" s="34">
        <f t="shared" si="1"/>
        <v>4.7556505521591115</v>
      </c>
      <c r="G18" s="35">
        <f t="shared" si="5"/>
        <v>2.8165994342866472</v>
      </c>
      <c r="H18" s="34">
        <f t="shared" si="2"/>
        <v>4.4311988685732944</v>
      </c>
      <c r="I18" s="36">
        <f t="shared" si="6"/>
        <v>2.5549117257036378</v>
      </c>
      <c r="J18" s="34">
        <f t="shared" si="3"/>
        <v>4.0198234514072757</v>
      </c>
    </row>
    <row r="19" spans="1:10" s="9" customFormat="1" x14ac:dyDescent="0.25">
      <c r="A19" s="12">
        <v>1107</v>
      </c>
      <c r="B19" s="12" t="s">
        <v>253</v>
      </c>
      <c r="C19" s="44">
        <v>106.593</v>
      </c>
      <c r="D19" s="33">
        <f t="shared" si="0"/>
        <v>3.6980175366711596</v>
      </c>
      <c r="E19" s="48">
        <f t="shared" si="4"/>
        <v>3.0228252760795558</v>
      </c>
      <c r="F19" s="34">
        <f t="shared" si="1"/>
        <v>4.7556505521591115</v>
      </c>
      <c r="G19" s="35">
        <f t="shared" si="5"/>
        <v>2.8165994342866472</v>
      </c>
      <c r="H19" s="34">
        <f t="shared" si="2"/>
        <v>4.4311988685732944</v>
      </c>
      <c r="I19" s="36">
        <f t="shared" si="6"/>
        <v>2.5549117257036378</v>
      </c>
      <c r="J19" s="34">
        <f t="shared" si="3"/>
        <v>4.0198234514072757</v>
      </c>
    </row>
    <row r="20" spans="1:10" s="9" customFormat="1" x14ac:dyDescent="0.25">
      <c r="A20" s="11">
        <v>1108</v>
      </c>
      <c r="B20" s="11" t="s">
        <v>22</v>
      </c>
      <c r="C20" s="45">
        <v>70.135000000000005</v>
      </c>
      <c r="D20" s="33">
        <f t="shared" si="0"/>
        <v>2.4331847300895162</v>
      </c>
      <c r="E20" s="48">
        <f t="shared" si="4"/>
        <v>2.2095377814475592</v>
      </c>
      <c r="F20" s="34">
        <f t="shared" si="1"/>
        <v>3.1290755628951179</v>
      </c>
      <c r="G20" s="35">
        <f t="shared" si="5"/>
        <v>2.0587980385550084</v>
      </c>
      <c r="H20" s="34">
        <f t="shared" si="2"/>
        <v>2.9155960771100173</v>
      </c>
      <c r="I20" s="36">
        <f t="shared" si="6"/>
        <v>1.8674616896252538</v>
      </c>
      <c r="J20" s="34">
        <f t="shared" si="3"/>
        <v>2.6449233792505074</v>
      </c>
    </row>
    <row r="21" spans="1:10" s="9" customFormat="1" x14ac:dyDescent="0.25">
      <c r="A21" s="12">
        <v>1114</v>
      </c>
      <c r="B21" s="12" t="s">
        <v>23</v>
      </c>
      <c r="C21" s="44">
        <v>78.114000000000004</v>
      </c>
      <c r="D21" s="33">
        <f t="shared" si="0"/>
        <v>2.7099991731120334</v>
      </c>
      <c r="E21" s="48">
        <f t="shared" si="4"/>
        <v>2.3875294683110377</v>
      </c>
      <c r="F21" s="34">
        <f t="shared" si="1"/>
        <v>3.485058936622075</v>
      </c>
      <c r="G21" s="35">
        <f t="shared" si="5"/>
        <v>2.2246463389703561</v>
      </c>
      <c r="H21" s="34">
        <f t="shared" si="2"/>
        <v>3.2472926779407123</v>
      </c>
      <c r="I21" s="36">
        <f t="shared" si="6"/>
        <v>2.0179132733070086</v>
      </c>
      <c r="J21" s="34">
        <f t="shared" si="3"/>
        <v>2.9458265466140174</v>
      </c>
    </row>
    <row r="22" spans="1:10" s="9" customFormat="1" x14ac:dyDescent="0.25">
      <c r="A22" s="12">
        <v>1120</v>
      </c>
      <c r="B22" s="12" t="s">
        <v>240</v>
      </c>
      <c r="C22" s="44">
        <v>74.123000000000005</v>
      </c>
      <c r="D22" s="33">
        <f t="shared" si="0"/>
        <v>2.571539912289516</v>
      </c>
      <c r="E22" s="48">
        <f t="shared" si="4"/>
        <v>2.2985001636021591</v>
      </c>
      <c r="F22" s="34">
        <f t="shared" si="1"/>
        <v>3.3070003272043178</v>
      </c>
      <c r="G22" s="35">
        <f t="shared" si="5"/>
        <v>2.1416910103630555</v>
      </c>
      <c r="H22" s="34">
        <f t="shared" si="2"/>
        <v>3.0813820207261111</v>
      </c>
      <c r="I22" s="36">
        <f t="shared" si="6"/>
        <v>1.9426591975489083</v>
      </c>
      <c r="J22" s="34">
        <f t="shared" si="3"/>
        <v>2.7953183950978167</v>
      </c>
    </row>
    <row r="23" spans="1:10" s="9" customFormat="1" x14ac:dyDescent="0.25">
      <c r="A23" s="11">
        <v>1120</v>
      </c>
      <c r="B23" s="11" t="s">
        <v>241</v>
      </c>
      <c r="C23" s="44">
        <v>74.123000000000005</v>
      </c>
      <c r="D23" s="33">
        <f t="shared" si="0"/>
        <v>2.571539912289516</v>
      </c>
      <c r="E23" s="48">
        <f t="shared" si="4"/>
        <v>2.2985001636021591</v>
      </c>
      <c r="F23" s="34">
        <f t="shared" si="1"/>
        <v>3.3070003272043178</v>
      </c>
      <c r="G23" s="35">
        <f t="shared" si="5"/>
        <v>2.1416910103630555</v>
      </c>
      <c r="H23" s="34">
        <f t="shared" si="2"/>
        <v>3.0813820207261111</v>
      </c>
      <c r="I23" s="36">
        <f t="shared" si="6"/>
        <v>1.9426591975489083</v>
      </c>
      <c r="J23" s="34">
        <f t="shared" si="3"/>
        <v>2.7953183950978167</v>
      </c>
    </row>
    <row r="24" spans="1:10" s="9" customFormat="1" x14ac:dyDescent="0.25">
      <c r="A24" s="12">
        <v>1120</v>
      </c>
      <c r="B24" s="12" t="s">
        <v>24</v>
      </c>
      <c r="C24" s="44">
        <v>74.123000000000005</v>
      </c>
      <c r="D24" s="33">
        <f t="shared" si="0"/>
        <v>2.571539912289516</v>
      </c>
      <c r="E24" s="48">
        <f t="shared" si="4"/>
        <v>2.2985001636021591</v>
      </c>
      <c r="F24" s="34">
        <f t="shared" si="1"/>
        <v>3.3070003272043178</v>
      </c>
      <c r="G24" s="35">
        <f t="shared" si="5"/>
        <v>2.1416910103630555</v>
      </c>
      <c r="H24" s="34">
        <f t="shared" si="2"/>
        <v>3.0813820207261111</v>
      </c>
      <c r="I24" s="36">
        <f t="shared" si="6"/>
        <v>1.9426591975489083</v>
      </c>
      <c r="J24" s="34">
        <f t="shared" si="3"/>
        <v>2.7953183950978167</v>
      </c>
    </row>
    <row r="25" spans="1:10" s="9" customFormat="1" x14ac:dyDescent="0.25">
      <c r="A25" s="12">
        <v>1123</v>
      </c>
      <c r="B25" s="12" t="s">
        <v>25</v>
      </c>
      <c r="C25" s="44">
        <v>116.16</v>
      </c>
      <c r="D25" s="33">
        <f t="shared" si="0"/>
        <v>4.0299242638796349</v>
      </c>
      <c r="E25" s="48">
        <f t="shared" si="4"/>
        <v>3.2362413016746054</v>
      </c>
      <c r="F25" s="34">
        <f t="shared" si="1"/>
        <v>5.1824826033492108</v>
      </c>
      <c r="G25" s="35">
        <f t="shared" si="5"/>
        <v>3.0154552671070047</v>
      </c>
      <c r="H25" s="34">
        <f t="shared" si="2"/>
        <v>4.8289105342140095</v>
      </c>
      <c r="I25" s="36">
        <f t="shared" si="6"/>
        <v>2.7353065497521842</v>
      </c>
      <c r="J25" s="34">
        <f t="shared" si="3"/>
        <v>4.3806130995043686</v>
      </c>
    </row>
    <row r="26" spans="1:10" s="9" customFormat="1" x14ac:dyDescent="0.25">
      <c r="A26" s="12">
        <v>1123</v>
      </c>
      <c r="B26" s="12" t="s">
        <v>26</v>
      </c>
      <c r="C26" s="44">
        <v>116.16</v>
      </c>
      <c r="D26" s="33">
        <f t="shared" si="0"/>
        <v>4.0299242638796349</v>
      </c>
      <c r="E26" s="48">
        <f t="shared" si="4"/>
        <v>3.2362413016746054</v>
      </c>
      <c r="F26" s="34">
        <f t="shared" si="1"/>
        <v>5.1824826033492108</v>
      </c>
      <c r="G26" s="35">
        <f t="shared" si="5"/>
        <v>3.0154552671070047</v>
      </c>
      <c r="H26" s="34">
        <f t="shared" si="2"/>
        <v>4.8289105342140095</v>
      </c>
      <c r="I26" s="36">
        <f t="shared" si="6"/>
        <v>2.7353065497521842</v>
      </c>
      <c r="J26" s="34">
        <f t="shared" si="3"/>
        <v>4.3806130995043686</v>
      </c>
    </row>
    <row r="27" spans="1:10" s="9" customFormat="1" x14ac:dyDescent="0.25">
      <c r="A27" s="12">
        <v>1125</v>
      </c>
      <c r="B27" s="12" t="s">
        <v>27</v>
      </c>
      <c r="C27" s="44">
        <v>73.138999999999996</v>
      </c>
      <c r="D27" s="33">
        <f t="shared" si="0"/>
        <v>2.5374021241037585</v>
      </c>
      <c r="E27" s="48">
        <f t="shared" si="4"/>
        <v>2.2765495657987165</v>
      </c>
      <c r="F27" s="34">
        <f t="shared" si="1"/>
        <v>3.2630991315974334</v>
      </c>
      <c r="G27" s="35">
        <f t="shared" si="5"/>
        <v>2.1212379802078098</v>
      </c>
      <c r="H27" s="34">
        <f t="shared" si="2"/>
        <v>3.0404759604156202</v>
      </c>
      <c r="I27" s="36">
        <f t="shared" si="6"/>
        <v>1.9241049478505943</v>
      </c>
      <c r="J27" s="34">
        <f t="shared" si="3"/>
        <v>2.7582098957011882</v>
      </c>
    </row>
    <row r="28" spans="1:10" s="9" customFormat="1" x14ac:dyDescent="0.25">
      <c r="A28" s="12">
        <v>1127</v>
      </c>
      <c r="B28" s="12" t="s">
        <v>244</v>
      </c>
      <c r="C28" s="44">
        <v>92.566000000000003</v>
      </c>
      <c r="D28" s="33">
        <f t="shared" si="0"/>
        <v>3.2113805906532571</v>
      </c>
      <c r="E28" s="48">
        <f t="shared" si="4"/>
        <v>2.7099177197900444</v>
      </c>
      <c r="F28" s="34">
        <f t="shared" si="1"/>
        <v>4.1298354395800887</v>
      </c>
      <c r="G28" s="35">
        <f t="shared" si="5"/>
        <v>2.5250398265756457</v>
      </c>
      <c r="H28" s="34">
        <f t="shared" si="2"/>
        <v>3.848079653151292</v>
      </c>
      <c r="I28" s="36">
        <f t="shared" si="6"/>
        <v>2.2904193877785874</v>
      </c>
      <c r="J28" s="34">
        <f t="shared" si="3"/>
        <v>3.490838775557175</v>
      </c>
    </row>
    <row r="29" spans="1:10" s="9" customFormat="1" x14ac:dyDescent="0.25">
      <c r="A29" s="12">
        <v>1127</v>
      </c>
      <c r="B29" s="12" t="s">
        <v>28</v>
      </c>
      <c r="C29" s="44">
        <v>92.566000000000003</v>
      </c>
      <c r="D29" s="33">
        <f t="shared" si="0"/>
        <v>3.2113805906532571</v>
      </c>
      <c r="E29" s="48">
        <f t="shared" si="4"/>
        <v>2.7099177197900444</v>
      </c>
      <c r="F29" s="34">
        <f t="shared" si="1"/>
        <v>4.1298354395800887</v>
      </c>
      <c r="G29" s="35">
        <f t="shared" si="5"/>
        <v>2.5250398265756457</v>
      </c>
      <c r="H29" s="34">
        <f t="shared" si="2"/>
        <v>3.848079653151292</v>
      </c>
      <c r="I29" s="36">
        <f t="shared" si="6"/>
        <v>2.2904193877785874</v>
      </c>
      <c r="J29" s="34">
        <f t="shared" si="3"/>
        <v>3.490838775557175</v>
      </c>
    </row>
    <row r="30" spans="1:10" s="9" customFormat="1" ht="15.75" customHeight="1" x14ac:dyDescent="0.25">
      <c r="A30" s="12">
        <v>1127</v>
      </c>
      <c r="B30" s="12" t="s">
        <v>29</v>
      </c>
      <c r="C30" s="44">
        <v>92.566000000000003</v>
      </c>
      <c r="D30" s="33">
        <f t="shared" si="0"/>
        <v>3.2113805906532571</v>
      </c>
      <c r="E30" s="48">
        <f t="shared" si="4"/>
        <v>2.7099177197900444</v>
      </c>
      <c r="F30" s="34">
        <f t="shared" si="1"/>
        <v>4.1298354395800887</v>
      </c>
      <c r="G30" s="35">
        <f t="shared" si="5"/>
        <v>2.5250398265756457</v>
      </c>
      <c r="H30" s="34">
        <f t="shared" si="2"/>
        <v>3.848079653151292</v>
      </c>
      <c r="I30" s="36">
        <f t="shared" si="6"/>
        <v>2.2904193877785874</v>
      </c>
      <c r="J30" s="34">
        <f t="shared" si="3"/>
        <v>3.490838775557175</v>
      </c>
    </row>
    <row r="31" spans="1:10" s="9" customFormat="1" x14ac:dyDescent="0.25">
      <c r="A31" s="12">
        <v>1127</v>
      </c>
      <c r="B31" s="12" t="s">
        <v>245</v>
      </c>
      <c r="C31" s="44">
        <v>92.566000000000003</v>
      </c>
      <c r="D31" s="33">
        <f t="shared" si="0"/>
        <v>3.2113805906532571</v>
      </c>
      <c r="E31" s="48">
        <f t="shared" si="4"/>
        <v>2.7099177197900444</v>
      </c>
      <c r="F31" s="34">
        <f t="shared" si="1"/>
        <v>4.1298354395800887</v>
      </c>
      <c r="G31" s="35">
        <f t="shared" si="5"/>
        <v>2.5250398265756457</v>
      </c>
      <c r="H31" s="34">
        <f t="shared" si="2"/>
        <v>3.848079653151292</v>
      </c>
      <c r="I31" s="36">
        <f t="shared" si="6"/>
        <v>2.2904193877785874</v>
      </c>
      <c r="J31" s="34">
        <f t="shared" si="3"/>
        <v>3.490838775557175</v>
      </c>
    </row>
    <row r="32" spans="1:10" s="9" customFormat="1" x14ac:dyDescent="0.25">
      <c r="A32" s="12">
        <v>1129</v>
      </c>
      <c r="B32" s="12" t="s">
        <v>243</v>
      </c>
      <c r="C32" s="44">
        <v>72.106999999999999</v>
      </c>
      <c r="D32" s="33">
        <f t="shared" si="0"/>
        <v>2.5015990779577209</v>
      </c>
      <c r="E32" s="48">
        <f t="shared" si="4"/>
        <v>2.2535282071268146</v>
      </c>
      <c r="F32" s="34">
        <f t="shared" si="1"/>
        <v>3.2170564142536291</v>
      </c>
      <c r="G32" s="35">
        <f t="shared" si="5"/>
        <v>2.0997872412645044</v>
      </c>
      <c r="H32" s="34">
        <f t="shared" si="2"/>
        <v>2.9975744825290085</v>
      </c>
      <c r="I32" s="36">
        <f t="shared" si="6"/>
        <v>1.9046456128011431</v>
      </c>
      <c r="J32" s="34">
        <f t="shared" si="3"/>
        <v>2.7192912256022859</v>
      </c>
    </row>
    <row r="33" spans="1:10" s="9" customFormat="1" x14ac:dyDescent="0.25">
      <c r="A33" s="12">
        <v>1131</v>
      </c>
      <c r="B33" s="12" t="s">
        <v>30</v>
      </c>
      <c r="C33" s="44">
        <v>76.131</v>
      </c>
      <c r="D33" s="33">
        <f t="shared" si="0"/>
        <v>2.6412032036279309</v>
      </c>
      <c r="E33" s="48">
        <f t="shared" si="4"/>
        <v>2.3432936599327596</v>
      </c>
      <c r="F33" s="34">
        <f t="shared" si="1"/>
        <v>3.3965873198655192</v>
      </c>
      <c r="G33" s="35">
        <f t="shared" si="5"/>
        <v>2.1834284946635965</v>
      </c>
      <c r="H33" s="34">
        <f t="shared" si="2"/>
        <v>3.1648569893271934</v>
      </c>
      <c r="I33" s="36">
        <f t="shared" si="6"/>
        <v>1.9805219347381504</v>
      </c>
      <c r="J33" s="34">
        <f t="shared" si="3"/>
        <v>2.871043869476301</v>
      </c>
    </row>
    <row r="34" spans="1:10" s="9" customFormat="1" x14ac:dyDescent="0.25">
      <c r="A34" s="12">
        <v>1134</v>
      </c>
      <c r="B34" s="12" t="s">
        <v>31</v>
      </c>
      <c r="C34" s="44">
        <v>112.556</v>
      </c>
      <c r="D34" s="33">
        <f t="shared" si="0"/>
        <v>3.9048911453618813</v>
      </c>
      <c r="E34" s="48">
        <f t="shared" si="4"/>
        <v>3.1558450064676897</v>
      </c>
      <c r="F34" s="34">
        <f t="shared" si="1"/>
        <v>5.0216900129353794</v>
      </c>
      <c r="G34" s="35">
        <f t="shared" si="5"/>
        <v>2.9405439656034438</v>
      </c>
      <c r="H34" s="34">
        <f t="shared" si="2"/>
        <v>4.6790879312068876</v>
      </c>
      <c r="I34" s="36">
        <f t="shared" si="6"/>
        <v>2.6673497246376279</v>
      </c>
      <c r="J34" s="34">
        <f t="shared" si="3"/>
        <v>4.2446994492752559</v>
      </c>
    </row>
    <row r="35" spans="1:10" s="9" customFormat="1" x14ac:dyDescent="0.25">
      <c r="A35" s="12">
        <v>1135</v>
      </c>
      <c r="B35" s="12" t="s">
        <v>32</v>
      </c>
      <c r="C35" s="44">
        <v>80.510999999999996</v>
      </c>
      <c r="D35" s="33">
        <f t="shared" si="0"/>
        <v>2.7931579925035575</v>
      </c>
      <c r="E35" s="48">
        <f t="shared" si="4"/>
        <v>2.4410005891797875</v>
      </c>
      <c r="F35" s="34">
        <f t="shared" si="1"/>
        <v>3.5920011783595749</v>
      </c>
      <c r="G35" s="35">
        <f t="shared" si="5"/>
        <v>2.2744694215741394</v>
      </c>
      <c r="H35" s="34">
        <f t="shared" si="2"/>
        <v>3.3469388431482789</v>
      </c>
      <c r="I35" s="36">
        <f t="shared" si="6"/>
        <v>2.0631109730294259</v>
      </c>
      <c r="J35" s="34">
        <f t="shared" si="3"/>
        <v>3.0362219460588515</v>
      </c>
    </row>
    <row r="36" spans="1:10" s="9" customFormat="1" x14ac:dyDescent="0.25">
      <c r="A36" s="12">
        <v>1143</v>
      </c>
      <c r="B36" s="12" t="s">
        <v>248</v>
      </c>
      <c r="C36" s="44">
        <v>70.090999999999994</v>
      </c>
      <c r="D36" s="33">
        <f t="shared" si="0"/>
        <v>2.4316582436259249</v>
      </c>
      <c r="E36" s="48">
        <f t="shared" si="4"/>
        <v>2.20855625065147</v>
      </c>
      <c r="F36" s="34">
        <f t="shared" si="1"/>
        <v>3.1271125013029395</v>
      </c>
      <c r="G36" s="35">
        <f t="shared" si="5"/>
        <v>2.0578834721659529</v>
      </c>
      <c r="H36" s="34">
        <f t="shared" si="2"/>
        <v>2.9137669443319054</v>
      </c>
      <c r="I36" s="36">
        <f t="shared" si="6"/>
        <v>1.8666320280533775</v>
      </c>
      <c r="J36" s="34">
        <f t="shared" si="3"/>
        <v>2.6432640561067551</v>
      </c>
    </row>
    <row r="37" spans="1:10" s="9" customFormat="1" x14ac:dyDescent="0.25">
      <c r="A37" s="12">
        <v>1145</v>
      </c>
      <c r="B37" s="12" t="s">
        <v>33</v>
      </c>
      <c r="C37" s="44">
        <v>84.162000000000006</v>
      </c>
      <c r="D37" s="33">
        <f t="shared" si="0"/>
        <v>2.9198216761074192</v>
      </c>
      <c r="E37" s="48">
        <f t="shared" si="4"/>
        <v>2.5224453377370706</v>
      </c>
      <c r="F37" s="34">
        <f t="shared" si="1"/>
        <v>3.7548906754741411</v>
      </c>
      <c r="G37" s="35">
        <f t="shared" si="5"/>
        <v>2.3503576462660103</v>
      </c>
      <c r="H37" s="34">
        <f t="shared" si="2"/>
        <v>3.4987152925320202</v>
      </c>
      <c r="I37" s="36">
        <f t="shared" si="6"/>
        <v>2.1319540275503042</v>
      </c>
      <c r="J37" s="34">
        <f t="shared" si="3"/>
        <v>3.1739080551006085</v>
      </c>
    </row>
    <row r="38" spans="1:10" s="9" customFormat="1" x14ac:dyDescent="0.25">
      <c r="A38" s="12">
        <v>1146</v>
      </c>
      <c r="B38" s="12" t="s">
        <v>34</v>
      </c>
      <c r="C38" s="44">
        <v>70.135000000000005</v>
      </c>
      <c r="D38" s="33">
        <f t="shared" si="0"/>
        <v>2.4331847300895162</v>
      </c>
      <c r="E38" s="48">
        <f t="shared" si="4"/>
        <v>2.2095377814475592</v>
      </c>
      <c r="F38" s="34">
        <f t="shared" si="1"/>
        <v>3.1290755628951179</v>
      </c>
      <c r="G38" s="35">
        <f t="shared" si="5"/>
        <v>2.0587980385550084</v>
      </c>
      <c r="H38" s="34">
        <f t="shared" si="2"/>
        <v>2.9155960771100173</v>
      </c>
      <c r="I38" s="36">
        <f t="shared" si="6"/>
        <v>1.8674616896252538</v>
      </c>
      <c r="J38" s="34">
        <f t="shared" si="3"/>
        <v>2.6449233792505074</v>
      </c>
    </row>
    <row r="39" spans="1:10" s="9" customFormat="1" x14ac:dyDescent="0.25">
      <c r="A39" s="12">
        <v>1150</v>
      </c>
      <c r="B39" s="12" t="s">
        <v>249</v>
      </c>
      <c r="C39" s="44">
        <v>96.938000000000002</v>
      </c>
      <c r="D39" s="33">
        <f t="shared" ref="D39:D60" si="7">F39/1.286</f>
        <v>3.3630578365355026</v>
      </c>
      <c r="E39" s="48">
        <f t="shared" si="4"/>
        <v>2.8074461888923281</v>
      </c>
      <c r="F39" s="34">
        <f t="shared" ref="F39:F60" si="8">(101325*C39/1000)/(8.3144621*273.15)</f>
        <v>4.3248923777846562</v>
      </c>
      <c r="G39" s="35">
        <f t="shared" si="5"/>
        <v>2.6159144686881786</v>
      </c>
      <c r="H39" s="34">
        <f t="shared" ref="H39:H60" si="9">(101325*C39/1000)/(8.3144621*293.15)</f>
        <v>4.0298289373763572</v>
      </c>
      <c r="I39" s="36">
        <f t="shared" si="6"/>
        <v>2.3728575785113399</v>
      </c>
      <c r="J39" s="34">
        <f t="shared" ref="J39:J60" si="10">(101325*C39/1000)/(8.3144621*323.15)</f>
        <v>3.6557151570226796</v>
      </c>
    </row>
    <row r="40" spans="1:10" s="9" customFormat="1" x14ac:dyDescent="0.25">
      <c r="A40" s="12">
        <v>1153</v>
      </c>
      <c r="B40" s="10" t="s">
        <v>254</v>
      </c>
      <c r="C40" s="43">
        <v>118.176</v>
      </c>
      <c r="D40" s="33">
        <f t="shared" si="7"/>
        <v>4.0998650982114304</v>
      </c>
      <c r="E40" s="48">
        <f t="shared" si="4"/>
        <v>3.28121325814995</v>
      </c>
      <c r="F40" s="34">
        <f t="shared" si="8"/>
        <v>5.2724265162999</v>
      </c>
      <c r="G40" s="35">
        <f t="shared" si="5"/>
        <v>3.0573590362055563</v>
      </c>
      <c r="H40" s="34">
        <f t="shared" si="9"/>
        <v>4.9127180724111126</v>
      </c>
      <c r="I40" s="36">
        <f t="shared" si="6"/>
        <v>2.7733201344999499</v>
      </c>
      <c r="J40" s="34">
        <f t="shared" si="10"/>
        <v>4.4566402689998998</v>
      </c>
    </row>
    <row r="41" spans="1:10" s="9" customFormat="1" x14ac:dyDescent="0.25">
      <c r="A41" s="11">
        <v>1154</v>
      </c>
      <c r="B41" s="11" t="s">
        <v>35</v>
      </c>
      <c r="C41" s="45">
        <v>73.138999999999996</v>
      </c>
      <c r="D41" s="33">
        <f t="shared" si="7"/>
        <v>2.5374021241037585</v>
      </c>
      <c r="E41" s="48">
        <f t="shared" si="4"/>
        <v>2.2765495657987165</v>
      </c>
      <c r="F41" s="34">
        <f t="shared" si="8"/>
        <v>3.2630991315974334</v>
      </c>
      <c r="G41" s="35">
        <f t="shared" si="5"/>
        <v>2.1212379802078098</v>
      </c>
      <c r="H41" s="34">
        <f t="shared" si="9"/>
        <v>3.0404759604156202</v>
      </c>
      <c r="I41" s="36">
        <f t="shared" si="6"/>
        <v>1.9241049478505943</v>
      </c>
      <c r="J41" s="34">
        <f t="shared" si="10"/>
        <v>2.7582098957011882</v>
      </c>
    </row>
    <row r="42" spans="1:10" s="9" customFormat="1" x14ac:dyDescent="0.25">
      <c r="A42" s="11">
        <v>1155</v>
      </c>
      <c r="B42" s="11" t="s">
        <v>36</v>
      </c>
      <c r="C42" s="45">
        <v>74.123000000000005</v>
      </c>
      <c r="D42" s="33">
        <f t="shared" si="7"/>
        <v>2.571539912289516</v>
      </c>
      <c r="E42" s="48">
        <f t="shared" si="4"/>
        <v>2.2985001636021591</v>
      </c>
      <c r="F42" s="34">
        <f t="shared" si="8"/>
        <v>3.3070003272043178</v>
      </c>
      <c r="G42" s="35">
        <f t="shared" si="5"/>
        <v>2.1416910103630555</v>
      </c>
      <c r="H42" s="34">
        <f t="shared" si="9"/>
        <v>3.0813820207261111</v>
      </c>
      <c r="I42" s="36">
        <f t="shared" si="6"/>
        <v>1.9426591975489083</v>
      </c>
      <c r="J42" s="34">
        <f t="shared" si="10"/>
        <v>2.7953183950978167</v>
      </c>
    </row>
    <row r="43" spans="1:10" s="9" customFormat="1" x14ac:dyDescent="0.25">
      <c r="A43" s="11">
        <v>1157</v>
      </c>
      <c r="B43" s="11" t="s">
        <v>37</v>
      </c>
      <c r="C43" s="45">
        <v>142.24199999999999</v>
      </c>
      <c r="D43" s="33">
        <f t="shared" si="7"/>
        <v>4.9347838080472357</v>
      </c>
      <c r="E43" s="48">
        <f t="shared" si="4"/>
        <v>3.8180659885743728</v>
      </c>
      <c r="F43" s="34">
        <f t="shared" si="8"/>
        <v>6.3461319771487457</v>
      </c>
      <c r="G43" s="35">
        <f t="shared" si="5"/>
        <v>3.557585279819512</v>
      </c>
      <c r="H43" s="34">
        <f t="shared" si="9"/>
        <v>5.913170559639024</v>
      </c>
      <c r="I43" s="36">
        <f t="shared" si="6"/>
        <v>3.2271073024263961</v>
      </c>
      <c r="J43" s="34">
        <f t="shared" si="10"/>
        <v>5.3642146048527923</v>
      </c>
    </row>
    <row r="44" spans="1:10" s="9" customFormat="1" x14ac:dyDescent="0.25">
      <c r="A44" s="10">
        <v>1159</v>
      </c>
      <c r="B44" s="10" t="s">
        <v>38</v>
      </c>
      <c r="C44" s="43">
        <v>102.17700000000001</v>
      </c>
      <c r="D44" s="33">
        <f t="shared" si="7"/>
        <v>3.5448138043253223</v>
      </c>
      <c r="E44" s="48">
        <f t="shared" si="4"/>
        <v>2.9243152761811824</v>
      </c>
      <c r="F44" s="34">
        <f t="shared" si="8"/>
        <v>4.5586305523623647</v>
      </c>
      <c r="G44" s="35">
        <f t="shared" si="5"/>
        <v>2.7248102257850588</v>
      </c>
      <c r="H44" s="34">
        <f t="shared" si="9"/>
        <v>4.2476204515701177</v>
      </c>
      <c r="I44" s="36">
        <f t="shared" si="6"/>
        <v>2.4716438733990098</v>
      </c>
      <c r="J44" s="34">
        <f t="shared" si="10"/>
        <v>3.8532877467980193</v>
      </c>
    </row>
    <row r="45" spans="1:10" s="9" customFormat="1" x14ac:dyDescent="0.25">
      <c r="A45" s="9">
        <v>1160</v>
      </c>
      <c r="B45" s="9" t="s">
        <v>39</v>
      </c>
      <c r="C45" s="42">
        <v>45.085000000000001</v>
      </c>
      <c r="D45" s="33">
        <f t="shared" si="7"/>
        <v>1.5641282320679522</v>
      </c>
      <c r="E45" s="48">
        <f t="shared" si="4"/>
        <v>1.6507344532196933</v>
      </c>
      <c r="F45" s="34">
        <f t="shared" si="8"/>
        <v>2.0114689064393865</v>
      </c>
      <c r="G45" s="35">
        <f t="shared" si="5"/>
        <v>1.5381187647858066</v>
      </c>
      <c r="H45" s="34">
        <f t="shared" si="9"/>
        <v>1.8742375295716134</v>
      </c>
      <c r="I45" s="36">
        <f t="shared" si="6"/>
        <v>1.3951202720004927</v>
      </c>
      <c r="J45" s="34">
        <f t="shared" si="10"/>
        <v>1.7002405440009853</v>
      </c>
    </row>
    <row r="46" spans="1:10" s="9" customFormat="1" x14ac:dyDescent="0.25">
      <c r="A46" s="9">
        <v>1163</v>
      </c>
      <c r="B46" s="9" t="s">
        <v>40</v>
      </c>
      <c r="C46" s="42">
        <v>60.1</v>
      </c>
      <c r="D46" s="33">
        <f t="shared" si="7"/>
        <v>2.0850417377683028</v>
      </c>
      <c r="E46" s="48">
        <f t="shared" si="4"/>
        <v>1.9856818373850187</v>
      </c>
      <c r="F46" s="34">
        <f t="shared" si="8"/>
        <v>2.6813636747700373</v>
      </c>
      <c r="G46" s="35">
        <f t="shared" si="5"/>
        <v>1.8502145450510588</v>
      </c>
      <c r="H46" s="34">
        <f t="shared" si="9"/>
        <v>2.4984290901021176</v>
      </c>
      <c r="I46" s="36">
        <f t="shared" si="6"/>
        <v>1.6782422834031188</v>
      </c>
      <c r="J46" s="34">
        <f t="shared" si="10"/>
        <v>2.2664845668062377</v>
      </c>
    </row>
    <row r="47" spans="1:10" s="9" customFormat="1" x14ac:dyDescent="0.25">
      <c r="A47" s="10">
        <v>1165</v>
      </c>
      <c r="B47" s="10" t="s">
        <v>41</v>
      </c>
      <c r="C47" s="43">
        <v>88.105999999999995</v>
      </c>
      <c r="D47" s="33">
        <f t="shared" si="7"/>
        <v>3.056650371843828</v>
      </c>
      <c r="E47" s="48">
        <f t="shared" si="4"/>
        <v>2.6104261890955813</v>
      </c>
      <c r="F47" s="34">
        <f t="shared" si="8"/>
        <v>3.9308523781911631</v>
      </c>
      <c r="G47" s="35">
        <f t="shared" si="5"/>
        <v>2.4323360516850014</v>
      </c>
      <c r="H47" s="34">
        <f t="shared" si="9"/>
        <v>3.6626721033700029</v>
      </c>
      <c r="I47" s="36">
        <f t="shared" si="6"/>
        <v>2.2063218739020831</v>
      </c>
      <c r="J47" s="34">
        <f t="shared" si="10"/>
        <v>3.3226437478041659</v>
      </c>
    </row>
    <row r="48" spans="1:10" s="9" customFormat="1" x14ac:dyDescent="0.25">
      <c r="A48" s="9">
        <v>1167</v>
      </c>
      <c r="B48" s="9" t="s">
        <v>42</v>
      </c>
      <c r="C48" s="42">
        <v>70.090999999999994</v>
      </c>
      <c r="D48" s="33">
        <f t="shared" si="7"/>
        <v>2.4316582436259249</v>
      </c>
      <c r="E48" s="48">
        <f t="shared" si="4"/>
        <v>2.20855625065147</v>
      </c>
      <c r="F48" s="34">
        <f t="shared" si="8"/>
        <v>3.1271125013029395</v>
      </c>
      <c r="G48" s="35">
        <f t="shared" si="5"/>
        <v>2.0578834721659529</v>
      </c>
      <c r="H48" s="34">
        <f t="shared" si="9"/>
        <v>2.9137669443319054</v>
      </c>
      <c r="I48" s="36">
        <f t="shared" si="6"/>
        <v>1.8666320280533775</v>
      </c>
      <c r="J48" s="34">
        <f t="shared" si="10"/>
        <v>2.6432640561067551</v>
      </c>
    </row>
    <row r="49" spans="1:10" s="9" customFormat="1" x14ac:dyDescent="0.25">
      <c r="A49" s="9">
        <v>1170</v>
      </c>
      <c r="B49" s="9" t="s">
        <v>300</v>
      </c>
      <c r="C49" s="43">
        <v>46.069000000000003</v>
      </c>
      <c r="D49" s="33">
        <f t="shared" si="7"/>
        <v>1.5982660202537096</v>
      </c>
      <c r="E49" s="48">
        <f t="shared" si="4"/>
        <v>1.6726850510231352</v>
      </c>
      <c r="F49" s="34">
        <f t="shared" si="8"/>
        <v>2.0553701020462705</v>
      </c>
      <c r="G49" s="35">
        <f t="shared" si="5"/>
        <v>1.558571794941052</v>
      </c>
      <c r="H49" s="34">
        <f t="shared" si="9"/>
        <v>1.9151435898821041</v>
      </c>
      <c r="I49" s="36">
        <f t="shared" si="6"/>
        <v>1.4136745216988067</v>
      </c>
      <c r="J49" s="34">
        <f t="shared" si="10"/>
        <v>1.7373490433976133</v>
      </c>
    </row>
    <row r="50" spans="1:10" s="9" customFormat="1" x14ac:dyDescent="0.25">
      <c r="A50" s="10">
        <v>1171</v>
      </c>
      <c r="B50" s="10" t="s">
        <v>43</v>
      </c>
      <c r="C50" s="43">
        <v>90.122</v>
      </c>
      <c r="D50" s="33">
        <f t="shared" si="7"/>
        <v>3.126591206175624</v>
      </c>
      <c r="E50" s="48">
        <f t="shared" si="4"/>
        <v>2.6553981455709263</v>
      </c>
      <c r="F50" s="34">
        <f t="shared" si="8"/>
        <v>4.0207962911418527</v>
      </c>
      <c r="G50" s="35">
        <f t="shared" si="5"/>
        <v>2.474239820783553</v>
      </c>
      <c r="H50" s="34">
        <f t="shared" si="9"/>
        <v>3.746479641567106</v>
      </c>
      <c r="I50" s="36">
        <f t="shared" si="6"/>
        <v>2.2443354586498483</v>
      </c>
      <c r="J50" s="34">
        <f t="shared" si="10"/>
        <v>3.3986709172996967</v>
      </c>
    </row>
    <row r="51" spans="1:10" s="9" customFormat="1" x14ac:dyDescent="0.25">
      <c r="A51" s="10">
        <v>1172</v>
      </c>
      <c r="B51" s="14" t="s">
        <v>44</v>
      </c>
      <c r="C51" s="46">
        <v>132.15899999999999</v>
      </c>
      <c r="D51" s="33">
        <f t="shared" si="7"/>
        <v>4.5849755577657421</v>
      </c>
      <c r="E51" s="48">
        <f t="shared" si="4"/>
        <v>3.5931392836433722</v>
      </c>
      <c r="F51" s="34">
        <f t="shared" si="8"/>
        <v>5.8962785672867444</v>
      </c>
      <c r="G51" s="35">
        <f t="shared" si="5"/>
        <v>3.3480040775275022</v>
      </c>
      <c r="H51" s="34">
        <f t="shared" si="9"/>
        <v>5.4940081550550044</v>
      </c>
      <c r="I51" s="36">
        <f t="shared" si="6"/>
        <v>3.0369828108531243</v>
      </c>
      <c r="J51" s="34">
        <f t="shared" si="10"/>
        <v>4.9839656217062487</v>
      </c>
    </row>
    <row r="52" spans="1:10" s="9" customFormat="1" x14ac:dyDescent="0.25">
      <c r="A52" s="10">
        <v>1173</v>
      </c>
      <c r="B52" s="10" t="s">
        <v>45</v>
      </c>
      <c r="C52" s="43">
        <v>88.105999999999995</v>
      </c>
      <c r="D52" s="33">
        <f t="shared" si="7"/>
        <v>3.056650371843828</v>
      </c>
      <c r="E52" s="48">
        <f t="shared" si="4"/>
        <v>2.6104261890955813</v>
      </c>
      <c r="F52" s="34">
        <f t="shared" si="8"/>
        <v>3.9308523781911631</v>
      </c>
      <c r="G52" s="35">
        <f t="shared" si="5"/>
        <v>2.4323360516850014</v>
      </c>
      <c r="H52" s="34">
        <f t="shared" si="9"/>
        <v>3.6626721033700029</v>
      </c>
      <c r="I52" s="36">
        <f t="shared" si="6"/>
        <v>2.2063218739020831</v>
      </c>
      <c r="J52" s="34">
        <f t="shared" si="10"/>
        <v>3.3226437478041659</v>
      </c>
    </row>
    <row r="53" spans="1:10" s="9" customFormat="1" x14ac:dyDescent="0.25">
      <c r="A53" s="10">
        <v>1175</v>
      </c>
      <c r="B53" s="10" t="s">
        <v>46</v>
      </c>
      <c r="C53" s="43">
        <v>106.16800000000001</v>
      </c>
      <c r="D53" s="33">
        <f t="shared" si="7"/>
        <v>3.6832730651478403</v>
      </c>
      <c r="E53" s="48">
        <f t="shared" si="4"/>
        <v>3.0133445808900614</v>
      </c>
      <c r="F53" s="34">
        <f t="shared" si="8"/>
        <v>4.7366891617801228</v>
      </c>
      <c r="G53" s="35">
        <f t="shared" si="5"/>
        <v>2.8077655543923599</v>
      </c>
      <c r="H53" s="34">
        <f t="shared" si="9"/>
        <v>4.4135311087847198</v>
      </c>
      <c r="I53" s="36">
        <f t="shared" si="6"/>
        <v>2.5468979491571102</v>
      </c>
      <c r="J53" s="34">
        <f t="shared" si="10"/>
        <v>4.0037958983142206</v>
      </c>
    </row>
    <row r="54" spans="1:10" s="9" customFormat="1" x14ac:dyDescent="0.25">
      <c r="A54" s="10">
        <v>1177</v>
      </c>
      <c r="B54" s="10" t="s">
        <v>47</v>
      </c>
      <c r="C54" s="43">
        <v>144.214</v>
      </c>
      <c r="D54" s="33">
        <f t="shared" si="7"/>
        <v>5.0031981559154417</v>
      </c>
      <c r="E54" s="48">
        <f t="shared" si="4"/>
        <v>3.8620564142536291</v>
      </c>
      <c r="F54" s="34">
        <f t="shared" si="8"/>
        <v>6.4341128285072582</v>
      </c>
      <c r="G54" s="35">
        <f t="shared" si="5"/>
        <v>3.5985744825290085</v>
      </c>
      <c r="H54" s="34">
        <f t="shared" si="9"/>
        <v>5.995148965058017</v>
      </c>
      <c r="I54" s="36">
        <f t="shared" si="6"/>
        <v>3.2642912256022858</v>
      </c>
      <c r="J54" s="34">
        <f t="shared" si="10"/>
        <v>5.4385824512045717</v>
      </c>
    </row>
    <row r="55" spans="1:10" s="9" customFormat="1" x14ac:dyDescent="0.25">
      <c r="A55" s="9">
        <v>1179</v>
      </c>
      <c r="B55" s="9" t="s">
        <v>48</v>
      </c>
      <c r="C55" s="42">
        <v>102.17700000000001</v>
      </c>
      <c r="D55" s="33">
        <f t="shared" si="7"/>
        <v>3.5448138043253223</v>
      </c>
      <c r="E55" s="48">
        <f t="shared" si="4"/>
        <v>2.9243152761811824</v>
      </c>
      <c r="F55" s="34">
        <f t="shared" si="8"/>
        <v>4.5586305523623647</v>
      </c>
      <c r="G55" s="35">
        <f t="shared" si="5"/>
        <v>2.7248102257850588</v>
      </c>
      <c r="H55" s="34">
        <f t="shared" si="9"/>
        <v>4.2476204515701177</v>
      </c>
      <c r="I55" s="36">
        <f t="shared" si="6"/>
        <v>2.4716438733990098</v>
      </c>
      <c r="J55" s="34">
        <f t="shared" si="10"/>
        <v>3.8532877467980193</v>
      </c>
    </row>
    <row r="56" spans="1:10" s="9" customFormat="1" x14ac:dyDescent="0.25">
      <c r="A56" s="10">
        <v>1184</v>
      </c>
      <c r="B56" s="10" t="s">
        <v>49</v>
      </c>
      <c r="C56" s="43">
        <v>98.953999999999994</v>
      </c>
      <c r="D56" s="33">
        <f t="shared" si="7"/>
        <v>3.4329986708672982</v>
      </c>
      <c r="E56" s="48">
        <f t="shared" si="4"/>
        <v>2.8524181453676727</v>
      </c>
      <c r="F56" s="34">
        <f t="shared" si="8"/>
        <v>4.4148362907353453</v>
      </c>
      <c r="G56" s="35">
        <f t="shared" si="5"/>
        <v>2.6578182377867301</v>
      </c>
      <c r="H56" s="34">
        <f t="shared" si="9"/>
        <v>4.1136364755734602</v>
      </c>
      <c r="I56" s="36">
        <f t="shared" si="6"/>
        <v>2.4108711632591051</v>
      </c>
      <c r="J56" s="34">
        <f t="shared" si="10"/>
        <v>3.7317423265182104</v>
      </c>
    </row>
    <row r="57" spans="1:10" s="9" customFormat="1" x14ac:dyDescent="0.25">
      <c r="A57" s="9">
        <v>1188</v>
      </c>
      <c r="B57" s="9" t="s">
        <v>50</v>
      </c>
      <c r="C57" s="42">
        <v>76.094999999999999</v>
      </c>
      <c r="D57" s="33">
        <f t="shared" si="7"/>
        <v>2.6399542601577206</v>
      </c>
      <c r="E57" s="48">
        <f t="shared" si="4"/>
        <v>2.3424905892814145</v>
      </c>
      <c r="F57" s="34">
        <f t="shared" si="8"/>
        <v>3.3949811785628285</v>
      </c>
      <c r="G57" s="35">
        <f t="shared" si="5"/>
        <v>2.1826802130725511</v>
      </c>
      <c r="H57" s="34">
        <f t="shared" si="9"/>
        <v>3.1633604261451023</v>
      </c>
      <c r="I57" s="36">
        <f t="shared" si="6"/>
        <v>1.9798431207247975</v>
      </c>
      <c r="J57" s="34">
        <f t="shared" si="10"/>
        <v>2.8696862414495952</v>
      </c>
    </row>
    <row r="58" spans="1:10" s="9" customFormat="1" x14ac:dyDescent="0.25">
      <c r="A58" s="9">
        <v>1191</v>
      </c>
      <c r="B58" s="9" t="s">
        <v>51</v>
      </c>
      <c r="C58" s="42">
        <v>128.215</v>
      </c>
      <c r="D58" s="33">
        <f t="shared" si="7"/>
        <v>4.4481468620293336</v>
      </c>
      <c r="E58" s="48">
        <f t="shared" si="4"/>
        <v>3.5051584322848615</v>
      </c>
      <c r="F58" s="34">
        <f t="shared" si="8"/>
        <v>5.7203168645697229</v>
      </c>
      <c r="G58" s="35">
        <f t="shared" si="5"/>
        <v>3.2660256721085106</v>
      </c>
      <c r="H58" s="34">
        <f t="shared" si="9"/>
        <v>5.3300513442170212</v>
      </c>
      <c r="I58" s="36">
        <f t="shared" si="6"/>
        <v>2.9626149645013458</v>
      </c>
      <c r="J58" s="34">
        <f t="shared" si="10"/>
        <v>4.8352299290026917</v>
      </c>
    </row>
    <row r="59" spans="1:10" s="9" customFormat="1" x14ac:dyDescent="0.25">
      <c r="A59" s="10">
        <v>1191</v>
      </c>
      <c r="B59" s="10" t="s">
        <v>52</v>
      </c>
      <c r="C59" s="43">
        <v>128.215</v>
      </c>
      <c r="D59" s="33">
        <f t="shared" si="7"/>
        <v>4.4481468620293336</v>
      </c>
      <c r="E59" s="48">
        <f t="shared" si="4"/>
        <v>3.5051584322848615</v>
      </c>
      <c r="F59" s="34">
        <f t="shared" si="8"/>
        <v>5.7203168645697229</v>
      </c>
      <c r="G59" s="35">
        <f t="shared" si="5"/>
        <v>3.2660256721085106</v>
      </c>
      <c r="H59" s="34">
        <f t="shared" si="9"/>
        <v>5.3300513442170212</v>
      </c>
      <c r="I59" s="36">
        <f t="shared" si="6"/>
        <v>2.9626149645013458</v>
      </c>
      <c r="J59" s="34">
        <f t="shared" si="10"/>
        <v>4.8352299290026917</v>
      </c>
    </row>
    <row r="60" spans="1:10" s="9" customFormat="1" x14ac:dyDescent="0.25">
      <c r="A60" s="10">
        <v>1193</v>
      </c>
      <c r="B60" s="10" t="s">
        <v>53</v>
      </c>
      <c r="C60" s="43">
        <v>72.106999999999999</v>
      </c>
      <c r="D60" s="33">
        <f t="shared" si="7"/>
        <v>2.5015990779577209</v>
      </c>
      <c r="E60" s="48">
        <f t="shared" si="4"/>
        <v>2.2535282071268146</v>
      </c>
      <c r="F60" s="34">
        <f t="shared" si="8"/>
        <v>3.2170564142536291</v>
      </c>
      <c r="G60" s="35">
        <f t="shared" si="5"/>
        <v>2.0997872412645044</v>
      </c>
      <c r="H60" s="34">
        <f t="shared" si="9"/>
        <v>2.9975744825290085</v>
      </c>
      <c r="I60" s="36">
        <f t="shared" si="6"/>
        <v>1.9046456128011431</v>
      </c>
      <c r="J60" s="34">
        <f t="shared" si="10"/>
        <v>2.7192912256022859</v>
      </c>
    </row>
    <row r="61" spans="1:10" s="9" customFormat="1" x14ac:dyDescent="0.25">
      <c r="A61" s="10">
        <v>1198</v>
      </c>
      <c r="B61" s="9" t="s">
        <v>54</v>
      </c>
      <c r="C61" s="47" t="s">
        <v>298</v>
      </c>
      <c r="D61" s="37"/>
      <c r="E61" s="48"/>
      <c r="F61" s="34"/>
      <c r="G61" s="35"/>
      <c r="H61" s="34"/>
      <c r="I61" s="36"/>
      <c r="J61" s="34"/>
    </row>
    <row r="62" spans="1:10" s="9" customFormat="1" ht="15" customHeight="1" x14ac:dyDescent="0.25">
      <c r="A62" s="10">
        <v>1199</v>
      </c>
      <c r="B62" s="14" t="s">
        <v>55</v>
      </c>
      <c r="C62" s="46">
        <v>96.084999999999994</v>
      </c>
      <c r="D62" s="33">
        <f>F62/1.286</f>
        <v>3.3334648148663457</v>
      </c>
      <c r="E62" s="48">
        <f t="shared" si="4"/>
        <v>2.7884178759590603</v>
      </c>
      <c r="F62" s="34">
        <f>(101325*C62/1000)/(8.3144621*273.15)</f>
        <v>4.2868357519181206</v>
      </c>
      <c r="G62" s="35">
        <f t="shared" si="5"/>
        <v>2.5981843521003491</v>
      </c>
      <c r="H62" s="34">
        <f>(101325*C62/1000)/(8.3144621*293.15)</f>
        <v>3.9943687042006983</v>
      </c>
      <c r="I62" s="36">
        <f t="shared" si="6"/>
        <v>2.3567734575838384</v>
      </c>
      <c r="J62" s="34">
        <f>(101325*C62/1000)/(8.3144621*323.15)</f>
        <v>3.6235469151676765</v>
      </c>
    </row>
    <row r="63" spans="1:10" s="9" customFormat="1" x14ac:dyDescent="0.25">
      <c r="A63" s="10">
        <v>1202</v>
      </c>
      <c r="B63" s="14" t="s">
        <v>286</v>
      </c>
      <c r="C63" s="47" t="s">
        <v>298</v>
      </c>
      <c r="D63" s="38"/>
      <c r="E63" s="48"/>
      <c r="F63" s="34"/>
      <c r="G63" s="35"/>
      <c r="H63" s="34"/>
      <c r="I63" s="36"/>
      <c r="J63" s="34"/>
    </row>
    <row r="64" spans="1:10" s="9" customFormat="1" x14ac:dyDescent="0.25">
      <c r="A64" s="10">
        <v>1203</v>
      </c>
      <c r="B64" s="10" t="s">
        <v>56</v>
      </c>
      <c r="C64" s="47" t="s">
        <v>298</v>
      </c>
      <c r="D64" s="37"/>
      <c r="E64" s="48"/>
      <c r="F64" s="34"/>
      <c r="G64" s="35"/>
      <c r="H64" s="34"/>
      <c r="I64" s="36"/>
      <c r="J64" s="34"/>
    </row>
    <row r="65" spans="1:10" s="9" customFormat="1" x14ac:dyDescent="0.25">
      <c r="A65" s="10">
        <v>1206</v>
      </c>
      <c r="B65" s="10" t="s">
        <v>57</v>
      </c>
      <c r="C65" s="43">
        <v>100.205</v>
      </c>
      <c r="D65" s="33">
        <f t="shared" ref="D65:D75" si="11">F65/1.286</f>
        <v>3.4763994564571172</v>
      </c>
      <c r="E65" s="48">
        <f t="shared" si="4"/>
        <v>2.8803248505019265</v>
      </c>
      <c r="F65" s="34">
        <f t="shared" ref="F65:F75" si="12">(101325*C65/1000)/(8.3144621*273.15)</f>
        <v>4.4706497010038531</v>
      </c>
      <c r="G65" s="35">
        <f t="shared" si="5"/>
        <v>2.6838210230755628</v>
      </c>
      <c r="H65" s="34">
        <f t="shared" ref="H65:H75" si="13">(101325*C65/1000)/(8.3144621*293.15)</f>
        <v>4.1656420461511257</v>
      </c>
      <c r="I65" s="36">
        <f t="shared" si="6"/>
        <v>2.4344599502231201</v>
      </c>
      <c r="J65" s="34">
        <f t="shared" ref="J65:J75" si="14">(101325*C65/1000)/(8.3144621*323.15)</f>
        <v>3.7789199004462404</v>
      </c>
    </row>
    <row r="66" spans="1:10" s="9" customFormat="1" x14ac:dyDescent="0.25">
      <c r="A66" s="10">
        <v>1208</v>
      </c>
      <c r="B66" s="10" t="s">
        <v>58</v>
      </c>
      <c r="C66" s="43">
        <v>86.177999999999997</v>
      </c>
      <c r="D66" s="33">
        <f t="shared" si="11"/>
        <v>2.9897625104392143</v>
      </c>
      <c r="E66" s="48">
        <f t="shared" si="4"/>
        <v>2.5674172942124152</v>
      </c>
      <c r="F66" s="34">
        <f t="shared" si="12"/>
        <v>3.8448345884248298</v>
      </c>
      <c r="G66" s="35">
        <f t="shared" si="5"/>
        <v>2.3922614153645609</v>
      </c>
      <c r="H66" s="34">
        <f t="shared" si="13"/>
        <v>3.5825228307291224</v>
      </c>
      <c r="I66" s="36">
        <f t="shared" si="6"/>
        <v>2.1699676122980693</v>
      </c>
      <c r="J66" s="34">
        <f t="shared" si="14"/>
        <v>3.2499352245961388</v>
      </c>
    </row>
    <row r="67" spans="1:10" s="9" customFormat="1" x14ac:dyDescent="0.25">
      <c r="A67" s="10">
        <v>1212</v>
      </c>
      <c r="B67" s="10" t="s">
        <v>59</v>
      </c>
      <c r="C67" s="43">
        <v>74.123000000000005</v>
      </c>
      <c r="D67" s="33">
        <f t="shared" si="11"/>
        <v>2.571539912289516</v>
      </c>
      <c r="E67" s="48">
        <f t="shared" si="4"/>
        <v>2.2985001636021591</v>
      </c>
      <c r="F67" s="34">
        <f t="shared" si="12"/>
        <v>3.3070003272043178</v>
      </c>
      <c r="G67" s="35">
        <f t="shared" si="5"/>
        <v>2.1416910103630555</v>
      </c>
      <c r="H67" s="34">
        <f t="shared" si="13"/>
        <v>3.0813820207261111</v>
      </c>
      <c r="I67" s="36">
        <f t="shared" si="6"/>
        <v>1.9426591975489083</v>
      </c>
      <c r="J67" s="34">
        <f t="shared" si="14"/>
        <v>2.7953183950978167</v>
      </c>
    </row>
    <row r="68" spans="1:10" s="9" customFormat="1" x14ac:dyDescent="0.25">
      <c r="A68" s="10">
        <v>1213</v>
      </c>
      <c r="B68" s="10" t="s">
        <v>60</v>
      </c>
      <c r="C68" s="43">
        <v>116.16</v>
      </c>
      <c r="D68" s="33">
        <f t="shared" si="11"/>
        <v>4.0299242638796349</v>
      </c>
      <c r="E68" s="48">
        <f t="shared" si="4"/>
        <v>3.2362413016746054</v>
      </c>
      <c r="F68" s="34">
        <f t="shared" si="12"/>
        <v>5.1824826033492108</v>
      </c>
      <c r="G68" s="35">
        <f t="shared" si="5"/>
        <v>3.0154552671070047</v>
      </c>
      <c r="H68" s="34">
        <f t="shared" si="13"/>
        <v>4.8289105342140095</v>
      </c>
      <c r="I68" s="36">
        <f t="shared" si="6"/>
        <v>2.7353065497521842</v>
      </c>
      <c r="J68" s="34">
        <f t="shared" si="14"/>
        <v>4.3806130995043686</v>
      </c>
    </row>
    <row r="69" spans="1:10" s="9" customFormat="1" x14ac:dyDescent="0.25">
      <c r="A69" s="9">
        <v>1214</v>
      </c>
      <c r="B69" s="9" t="s">
        <v>61</v>
      </c>
      <c r="C69" s="42">
        <v>73.138999999999996</v>
      </c>
      <c r="D69" s="33">
        <f t="shared" si="11"/>
        <v>2.5374021241037585</v>
      </c>
      <c r="E69" s="48">
        <f t="shared" si="4"/>
        <v>2.2765495657987165</v>
      </c>
      <c r="F69" s="34">
        <f t="shared" si="12"/>
        <v>3.2630991315974334</v>
      </c>
      <c r="G69" s="35">
        <f t="shared" si="5"/>
        <v>2.1212379802078098</v>
      </c>
      <c r="H69" s="34">
        <f t="shared" si="13"/>
        <v>3.0404759604156202</v>
      </c>
      <c r="I69" s="36">
        <f t="shared" si="6"/>
        <v>1.9241049478505943</v>
      </c>
      <c r="J69" s="34">
        <f t="shared" si="14"/>
        <v>2.7582098957011882</v>
      </c>
    </row>
    <row r="70" spans="1:10" s="9" customFormat="1" x14ac:dyDescent="0.25">
      <c r="A70" s="9">
        <v>1216</v>
      </c>
      <c r="B70" s="9" t="s">
        <v>62</v>
      </c>
      <c r="C70" s="42">
        <v>112.21599999999999</v>
      </c>
      <c r="D70" s="33">
        <f t="shared" si="11"/>
        <v>3.8930955681432251</v>
      </c>
      <c r="E70" s="48">
        <f t="shared" si="4"/>
        <v>3.1482604503160938</v>
      </c>
      <c r="F70" s="34">
        <f t="shared" si="12"/>
        <v>5.0065209006321876</v>
      </c>
      <c r="G70" s="35">
        <f t="shared" si="5"/>
        <v>2.9334768616880131</v>
      </c>
      <c r="H70" s="34">
        <f t="shared" si="13"/>
        <v>4.6649537233760263</v>
      </c>
      <c r="I70" s="36">
        <f t="shared" si="6"/>
        <v>2.6609387034004053</v>
      </c>
      <c r="J70" s="34">
        <f t="shared" si="14"/>
        <v>4.2318774068008107</v>
      </c>
    </row>
    <row r="71" spans="1:10" s="9" customFormat="1" x14ac:dyDescent="0.25">
      <c r="A71" s="10">
        <v>1218</v>
      </c>
      <c r="B71" s="10" t="s">
        <v>63</v>
      </c>
      <c r="C71" s="43">
        <v>68.119</v>
      </c>
      <c r="D71" s="33">
        <f t="shared" si="11"/>
        <v>2.3632438957577206</v>
      </c>
      <c r="E71" s="48">
        <f t="shared" si="4"/>
        <v>2.1645658249722146</v>
      </c>
      <c r="F71" s="34">
        <f t="shared" si="12"/>
        <v>3.0391316499444287</v>
      </c>
      <c r="G71" s="35">
        <f t="shared" si="5"/>
        <v>2.0168942694564569</v>
      </c>
      <c r="H71" s="34">
        <f t="shared" si="13"/>
        <v>2.8317885389129143</v>
      </c>
      <c r="I71" s="36">
        <f t="shared" si="6"/>
        <v>1.8294481048774882</v>
      </c>
      <c r="J71" s="34">
        <f t="shared" si="14"/>
        <v>2.5688962097549766</v>
      </c>
    </row>
    <row r="72" spans="1:10" s="10" customFormat="1" x14ac:dyDescent="0.25">
      <c r="A72" s="10">
        <v>1219</v>
      </c>
      <c r="B72" s="10" t="s">
        <v>64</v>
      </c>
      <c r="C72" s="43">
        <v>60.095999999999997</v>
      </c>
      <c r="D72" s="33">
        <f t="shared" si="11"/>
        <v>2.0849029662716125</v>
      </c>
      <c r="E72" s="48">
        <f t="shared" ref="E72:E135" si="15">(F72+1.29)/2</f>
        <v>1.9855926073126469</v>
      </c>
      <c r="F72" s="34">
        <f t="shared" si="12"/>
        <v>2.6811852146252937</v>
      </c>
      <c r="G72" s="35">
        <f t="shared" ref="G72:G135" si="16">(H72+1.202)/2</f>
        <v>1.8501314026520537</v>
      </c>
      <c r="H72" s="34">
        <f t="shared" si="13"/>
        <v>2.4982628053041074</v>
      </c>
      <c r="I72" s="36">
        <f t="shared" si="6"/>
        <v>1.6781668596238575</v>
      </c>
      <c r="J72" s="34">
        <f t="shared" si="14"/>
        <v>2.2663337192477147</v>
      </c>
    </row>
    <row r="73" spans="1:10" s="13" customFormat="1" x14ac:dyDescent="0.25">
      <c r="A73" s="10">
        <v>1220</v>
      </c>
      <c r="B73" s="10" t="s">
        <v>65</v>
      </c>
      <c r="C73" s="43">
        <v>102.133</v>
      </c>
      <c r="D73" s="33">
        <f t="shared" si="11"/>
        <v>3.5432873178617319</v>
      </c>
      <c r="E73" s="48">
        <f t="shared" si="15"/>
        <v>2.9233337453850936</v>
      </c>
      <c r="F73" s="34">
        <f t="shared" si="12"/>
        <v>4.5566674907701872</v>
      </c>
      <c r="G73" s="35">
        <f t="shared" si="16"/>
        <v>2.7238956593960033</v>
      </c>
      <c r="H73" s="34">
        <f t="shared" si="13"/>
        <v>4.2457913187920067</v>
      </c>
      <c r="I73" s="36">
        <f t="shared" ref="I73:I136" si="17">(J73+1.09)/2</f>
        <v>2.4708142118271339</v>
      </c>
      <c r="J73" s="34">
        <f t="shared" si="14"/>
        <v>3.8516284236542675</v>
      </c>
    </row>
    <row r="74" spans="1:10" x14ac:dyDescent="0.25">
      <c r="A74" s="10">
        <v>1221</v>
      </c>
      <c r="B74" s="10" t="s">
        <v>66</v>
      </c>
      <c r="C74" s="43">
        <v>59.112000000000002</v>
      </c>
      <c r="D74" s="33">
        <f t="shared" si="11"/>
        <v>2.0507651780858556</v>
      </c>
      <c r="E74" s="48">
        <f t="shared" si="15"/>
        <v>1.9636420095092051</v>
      </c>
      <c r="F74" s="34">
        <f t="shared" si="12"/>
        <v>2.6372840190184101</v>
      </c>
      <c r="G74" s="35">
        <f t="shared" si="16"/>
        <v>1.8296783724968084</v>
      </c>
      <c r="H74" s="34">
        <f t="shared" si="13"/>
        <v>2.4573567449936169</v>
      </c>
      <c r="I74" s="36">
        <f t="shared" si="17"/>
        <v>1.6596126099255435</v>
      </c>
      <c r="J74" s="34">
        <f t="shared" si="14"/>
        <v>2.2292252198510867</v>
      </c>
    </row>
    <row r="75" spans="1:10" x14ac:dyDescent="0.25">
      <c r="A75" s="10">
        <v>1223</v>
      </c>
      <c r="B75" s="10" t="s">
        <v>407</v>
      </c>
      <c r="C75" s="43">
        <v>170.34</v>
      </c>
      <c r="D75" s="33">
        <f t="shared" si="11"/>
        <v>5.909584186546633</v>
      </c>
      <c r="E75" s="48">
        <f t="shared" si="15"/>
        <v>4.4448626319494853</v>
      </c>
      <c r="F75" s="34">
        <f t="shared" si="12"/>
        <v>7.5997252638989705</v>
      </c>
      <c r="G75" s="35">
        <f t="shared" si="16"/>
        <v>4.1416190616305713</v>
      </c>
      <c r="H75" s="34">
        <f t="shared" si="13"/>
        <v>7.0812381232611425</v>
      </c>
      <c r="I75" s="36">
        <f t="shared" si="17"/>
        <v>3.7569216398483736</v>
      </c>
      <c r="J75" s="34">
        <f t="shared" si="14"/>
        <v>6.4238432796967473</v>
      </c>
    </row>
    <row r="76" spans="1:10" x14ac:dyDescent="0.25">
      <c r="A76" s="9">
        <v>1224</v>
      </c>
      <c r="B76" s="9" t="s">
        <v>67</v>
      </c>
      <c r="C76" s="47" t="s">
        <v>298</v>
      </c>
      <c r="D76" s="38"/>
      <c r="E76" s="48"/>
      <c r="F76" s="34"/>
      <c r="G76" s="35"/>
      <c r="H76" s="34"/>
      <c r="I76" s="36"/>
      <c r="J76" s="34"/>
    </row>
    <row r="77" spans="1:10" x14ac:dyDescent="0.25">
      <c r="A77" s="9">
        <v>1229</v>
      </c>
      <c r="B77" s="9" t="s">
        <v>68</v>
      </c>
      <c r="C77" s="42">
        <v>98.144999999999996</v>
      </c>
      <c r="D77" s="33">
        <f t="shared" ref="D77:D88" si="18">F77/1.286</f>
        <v>3.4049321356617317</v>
      </c>
      <c r="E77" s="48">
        <f t="shared" si="15"/>
        <v>2.8343713632304937</v>
      </c>
      <c r="F77" s="34">
        <f t="shared" ref="F77:F88" si="19">(101325*C77/1000)/(8.3144621*273.15)</f>
        <v>4.3787427264609873</v>
      </c>
      <c r="G77" s="35">
        <f t="shared" si="16"/>
        <v>2.6410026875879562</v>
      </c>
      <c r="H77" s="34">
        <f t="shared" ref="H77:H88" si="20">(101325*C77/1000)/(8.3144621*293.15)</f>
        <v>4.0800053751759124</v>
      </c>
      <c r="I77" s="36">
        <f t="shared" si="17"/>
        <v>2.395616703903479</v>
      </c>
      <c r="J77" s="34">
        <f t="shared" ref="J77:J88" si="21">(101325*C77/1000)/(8.3144621*323.15)</f>
        <v>3.7012334078069582</v>
      </c>
    </row>
    <row r="78" spans="1:10" x14ac:dyDescent="0.25">
      <c r="A78" s="10">
        <v>1230</v>
      </c>
      <c r="B78" s="10" t="s">
        <v>69</v>
      </c>
      <c r="C78" s="43">
        <v>32.042000000000002</v>
      </c>
      <c r="D78" s="33">
        <f t="shared" si="18"/>
        <v>1.1116290742358064</v>
      </c>
      <c r="E78" s="48">
        <f t="shared" si="15"/>
        <v>1.3597774947336236</v>
      </c>
      <c r="F78" s="34">
        <f t="shared" si="19"/>
        <v>1.429554989467247</v>
      </c>
      <c r="G78" s="35">
        <f t="shared" si="16"/>
        <v>1.2670121872300504</v>
      </c>
      <c r="H78" s="34">
        <f t="shared" si="20"/>
        <v>1.3320243744601008</v>
      </c>
      <c r="I78" s="36">
        <f t="shared" si="17"/>
        <v>1.1491821837737559</v>
      </c>
      <c r="J78" s="34">
        <f t="shared" si="21"/>
        <v>1.208364367547512</v>
      </c>
    </row>
    <row r="79" spans="1:10" x14ac:dyDescent="0.25">
      <c r="A79" s="10">
        <v>1231</v>
      </c>
      <c r="B79" s="10" t="s">
        <v>70</v>
      </c>
      <c r="C79" s="43">
        <v>74.078999999999994</v>
      </c>
      <c r="D79" s="33">
        <f t="shared" si="18"/>
        <v>2.5700134258259246</v>
      </c>
      <c r="E79" s="48">
        <f t="shared" si="15"/>
        <v>2.2975186328060695</v>
      </c>
      <c r="F79" s="34">
        <f t="shared" si="19"/>
        <v>3.305037265612139</v>
      </c>
      <c r="G79" s="35">
        <f t="shared" si="16"/>
        <v>2.1407764439739996</v>
      </c>
      <c r="H79" s="34">
        <f t="shared" si="20"/>
        <v>3.0795528879479988</v>
      </c>
      <c r="I79" s="36">
        <f t="shared" si="17"/>
        <v>1.9418295359770319</v>
      </c>
      <c r="J79" s="34">
        <f t="shared" si="21"/>
        <v>2.7936590719540639</v>
      </c>
    </row>
    <row r="80" spans="1:10" x14ac:dyDescent="0.25">
      <c r="A80" s="9">
        <v>1235</v>
      </c>
      <c r="B80" s="9" t="s">
        <v>71</v>
      </c>
      <c r="C80" s="42">
        <v>31.058</v>
      </c>
      <c r="D80" s="33">
        <f t="shared" si="18"/>
        <v>1.077491286050049</v>
      </c>
      <c r="E80" s="48">
        <f t="shared" si="15"/>
        <v>1.3378268969301814</v>
      </c>
      <c r="F80" s="34">
        <f t="shared" si="19"/>
        <v>1.385653793860363</v>
      </c>
      <c r="G80" s="35">
        <f t="shared" si="16"/>
        <v>1.2465591570748051</v>
      </c>
      <c r="H80" s="34">
        <f t="shared" si="20"/>
        <v>1.2911183141496101</v>
      </c>
      <c r="I80" s="36">
        <f t="shared" si="17"/>
        <v>1.1306279340754419</v>
      </c>
      <c r="J80" s="34">
        <f t="shared" si="21"/>
        <v>1.171255868150884</v>
      </c>
    </row>
    <row r="81" spans="1:10" x14ac:dyDescent="0.25">
      <c r="A81" s="9">
        <v>1243</v>
      </c>
      <c r="B81" s="9" t="s">
        <v>72</v>
      </c>
      <c r="C81" s="42">
        <v>60.052</v>
      </c>
      <c r="D81" s="33">
        <f t="shared" si="18"/>
        <v>2.0833764798080217</v>
      </c>
      <c r="E81" s="48">
        <f t="shared" si="15"/>
        <v>1.9846110765165581</v>
      </c>
      <c r="F81" s="34">
        <f t="shared" si="19"/>
        <v>2.6792221530331162</v>
      </c>
      <c r="G81" s="35">
        <f t="shared" si="16"/>
        <v>1.8492168362629979</v>
      </c>
      <c r="H81" s="34">
        <f t="shared" si="20"/>
        <v>2.4964336725259959</v>
      </c>
      <c r="I81" s="36">
        <f t="shared" si="17"/>
        <v>1.6773371980519816</v>
      </c>
      <c r="J81" s="34">
        <f t="shared" si="21"/>
        <v>2.2646743961039633</v>
      </c>
    </row>
    <row r="82" spans="1:10" x14ac:dyDescent="0.25">
      <c r="A82" s="9">
        <v>1244</v>
      </c>
      <c r="B82" s="9" t="s">
        <v>73</v>
      </c>
      <c r="C82" s="42">
        <v>46.073</v>
      </c>
      <c r="D82" s="33">
        <f t="shared" si="18"/>
        <v>1.5984047917503994</v>
      </c>
      <c r="E82" s="48">
        <f t="shared" si="15"/>
        <v>1.6727742810955069</v>
      </c>
      <c r="F82" s="34">
        <f t="shared" si="19"/>
        <v>2.0555485621910137</v>
      </c>
      <c r="G82" s="35">
        <f t="shared" si="16"/>
        <v>1.5586549373400569</v>
      </c>
      <c r="H82" s="34">
        <f t="shared" si="20"/>
        <v>1.915309874680114</v>
      </c>
      <c r="I82" s="36">
        <f t="shared" si="17"/>
        <v>1.413749945478068</v>
      </c>
      <c r="J82" s="34">
        <f t="shared" si="21"/>
        <v>1.7374998909561361</v>
      </c>
    </row>
    <row r="83" spans="1:10" x14ac:dyDescent="0.25">
      <c r="A83" s="10">
        <v>1245</v>
      </c>
      <c r="B83" s="10" t="s">
        <v>74</v>
      </c>
      <c r="C83" s="43">
        <v>100.161</v>
      </c>
      <c r="D83" s="33">
        <f t="shared" si="18"/>
        <v>3.4748729699935268</v>
      </c>
      <c r="E83" s="48">
        <f t="shared" si="15"/>
        <v>2.8793433197058378</v>
      </c>
      <c r="F83" s="34">
        <f t="shared" si="19"/>
        <v>4.4686866394116755</v>
      </c>
      <c r="G83" s="35">
        <f t="shared" si="16"/>
        <v>2.6829064566865073</v>
      </c>
      <c r="H83" s="34">
        <f t="shared" si="20"/>
        <v>4.1638129133730146</v>
      </c>
      <c r="I83" s="36">
        <f t="shared" si="17"/>
        <v>2.4336302886512442</v>
      </c>
      <c r="J83" s="34">
        <f t="shared" si="21"/>
        <v>3.7772605773024885</v>
      </c>
    </row>
    <row r="84" spans="1:10" x14ac:dyDescent="0.25">
      <c r="A84" s="10">
        <v>1247</v>
      </c>
      <c r="B84" s="10" t="s">
        <v>75</v>
      </c>
      <c r="C84" s="43">
        <v>100.117</v>
      </c>
      <c r="D84" s="33">
        <f t="shared" si="18"/>
        <v>3.4733464835299364</v>
      </c>
      <c r="E84" s="48">
        <f t="shared" si="15"/>
        <v>2.878361788909749</v>
      </c>
      <c r="F84" s="34">
        <f t="shared" si="19"/>
        <v>4.466723577819498</v>
      </c>
      <c r="G84" s="35">
        <f t="shared" si="16"/>
        <v>2.6819918902974518</v>
      </c>
      <c r="H84" s="34">
        <f t="shared" si="20"/>
        <v>4.1619837805949036</v>
      </c>
      <c r="I84" s="36">
        <f t="shared" si="17"/>
        <v>2.4328006270793687</v>
      </c>
      <c r="J84" s="34">
        <f t="shared" si="21"/>
        <v>3.7756012541587372</v>
      </c>
    </row>
    <row r="85" spans="1:10" x14ac:dyDescent="0.25">
      <c r="A85" s="10">
        <v>1262</v>
      </c>
      <c r="B85" s="10" t="s">
        <v>76</v>
      </c>
      <c r="C85" s="43">
        <v>114.232</v>
      </c>
      <c r="D85" s="33">
        <f t="shared" si="18"/>
        <v>3.9630364024750206</v>
      </c>
      <c r="E85" s="48">
        <f t="shared" si="15"/>
        <v>3.1932324067914384</v>
      </c>
      <c r="F85" s="34">
        <f t="shared" si="19"/>
        <v>5.0964648135828767</v>
      </c>
      <c r="G85" s="35">
        <f t="shared" si="16"/>
        <v>2.9753806307865647</v>
      </c>
      <c r="H85" s="34">
        <f t="shared" si="20"/>
        <v>4.7487612615731294</v>
      </c>
      <c r="I85" s="36">
        <f t="shared" si="17"/>
        <v>2.6989522881481709</v>
      </c>
      <c r="J85" s="34">
        <f t="shared" si="21"/>
        <v>4.3079045762963419</v>
      </c>
    </row>
    <row r="86" spans="1:10" x14ac:dyDescent="0.25">
      <c r="A86" s="9">
        <v>1264</v>
      </c>
      <c r="B86" s="9" t="s">
        <v>77</v>
      </c>
      <c r="C86" s="42">
        <v>132.15899999999999</v>
      </c>
      <c r="D86" s="33">
        <f t="shared" si="18"/>
        <v>4.5849755577657421</v>
      </c>
      <c r="E86" s="48">
        <f t="shared" si="15"/>
        <v>3.5931392836433722</v>
      </c>
      <c r="F86" s="34">
        <f t="shared" si="19"/>
        <v>5.8962785672867444</v>
      </c>
      <c r="G86" s="35">
        <f t="shared" si="16"/>
        <v>3.3480040775275022</v>
      </c>
      <c r="H86" s="34">
        <f t="shared" si="20"/>
        <v>5.4940081550550044</v>
      </c>
      <c r="I86" s="36">
        <f t="shared" si="17"/>
        <v>3.0369828108531243</v>
      </c>
      <c r="J86" s="34">
        <f t="shared" si="21"/>
        <v>4.9839656217062487</v>
      </c>
    </row>
    <row r="87" spans="1:10" x14ac:dyDescent="0.25">
      <c r="A87" s="10">
        <v>1265</v>
      </c>
      <c r="B87" s="10" t="s">
        <v>78</v>
      </c>
      <c r="C87" s="43">
        <v>72.150999999999996</v>
      </c>
      <c r="D87" s="33">
        <f t="shared" si="18"/>
        <v>2.5031255644213113</v>
      </c>
      <c r="E87" s="48">
        <f t="shared" si="15"/>
        <v>2.2545097379229029</v>
      </c>
      <c r="F87" s="34">
        <f t="shared" si="19"/>
        <v>3.2190194758458062</v>
      </c>
      <c r="G87" s="35">
        <f t="shared" si="16"/>
        <v>2.1007018076535595</v>
      </c>
      <c r="H87" s="34">
        <f t="shared" si="20"/>
        <v>2.9994036153071191</v>
      </c>
      <c r="I87" s="36">
        <f t="shared" si="17"/>
        <v>1.9054752743730186</v>
      </c>
      <c r="J87" s="34">
        <f t="shared" si="21"/>
        <v>2.7209505487460373</v>
      </c>
    </row>
    <row r="88" spans="1:10" x14ac:dyDescent="0.25">
      <c r="A88" s="10">
        <v>1265</v>
      </c>
      <c r="B88" s="10" t="s">
        <v>79</v>
      </c>
      <c r="C88" s="43">
        <v>72.150999999999996</v>
      </c>
      <c r="D88" s="33">
        <f t="shared" si="18"/>
        <v>2.5031255644213113</v>
      </c>
      <c r="E88" s="48">
        <f t="shared" si="15"/>
        <v>2.2545097379229029</v>
      </c>
      <c r="F88" s="34">
        <f t="shared" si="19"/>
        <v>3.2190194758458062</v>
      </c>
      <c r="G88" s="35">
        <f t="shared" si="16"/>
        <v>2.1007018076535595</v>
      </c>
      <c r="H88" s="34">
        <f t="shared" si="20"/>
        <v>2.9994036153071191</v>
      </c>
      <c r="I88" s="36">
        <f t="shared" si="17"/>
        <v>1.9054752743730186</v>
      </c>
      <c r="J88" s="34">
        <f t="shared" si="21"/>
        <v>2.7209505487460373</v>
      </c>
    </row>
    <row r="89" spans="1:10" x14ac:dyDescent="0.25">
      <c r="A89" s="9">
        <v>1267</v>
      </c>
      <c r="B89" s="9" t="s">
        <v>80</v>
      </c>
      <c r="C89" s="47" t="s">
        <v>298</v>
      </c>
      <c r="D89" s="37"/>
      <c r="E89" s="48"/>
      <c r="F89" s="34"/>
      <c r="G89" s="35"/>
      <c r="H89" s="34"/>
      <c r="I89" s="36"/>
      <c r="J89" s="34"/>
    </row>
    <row r="90" spans="1:10" x14ac:dyDescent="0.25">
      <c r="A90" s="9">
        <v>1267</v>
      </c>
      <c r="B90" s="9" t="s">
        <v>81</v>
      </c>
      <c r="C90" s="47" t="s">
        <v>298</v>
      </c>
      <c r="D90" s="37"/>
      <c r="E90" s="48"/>
      <c r="F90" s="34"/>
      <c r="G90" s="35"/>
      <c r="H90" s="34"/>
      <c r="I90" s="36"/>
      <c r="J90" s="34"/>
    </row>
    <row r="91" spans="1:10" x14ac:dyDescent="0.25">
      <c r="A91" s="9">
        <v>1268</v>
      </c>
      <c r="B91" s="9" t="s">
        <v>82</v>
      </c>
      <c r="C91" s="47" t="s">
        <v>298</v>
      </c>
      <c r="D91" s="37"/>
      <c r="E91" s="48"/>
      <c r="F91" s="34"/>
      <c r="G91" s="35"/>
      <c r="H91" s="34"/>
      <c r="I91" s="36"/>
      <c r="J91" s="34"/>
    </row>
    <row r="92" spans="1:10" x14ac:dyDescent="0.25">
      <c r="A92" s="9">
        <v>1268</v>
      </c>
      <c r="B92" s="9" t="s">
        <v>83</v>
      </c>
      <c r="C92" s="47" t="s">
        <v>298</v>
      </c>
      <c r="D92" s="37"/>
      <c r="E92" s="48"/>
      <c r="F92" s="34"/>
      <c r="G92" s="35"/>
      <c r="H92" s="34"/>
      <c r="I92" s="36"/>
      <c r="J92" s="34"/>
    </row>
    <row r="93" spans="1:10" x14ac:dyDescent="0.25">
      <c r="A93" s="9">
        <v>1268</v>
      </c>
      <c r="B93" s="9" t="s">
        <v>84</v>
      </c>
      <c r="C93" s="47" t="s">
        <v>298</v>
      </c>
      <c r="D93" s="37"/>
      <c r="E93" s="48"/>
      <c r="F93" s="34"/>
      <c r="G93" s="35"/>
      <c r="H93" s="34"/>
      <c r="I93" s="36"/>
      <c r="J93" s="34"/>
    </row>
    <row r="94" spans="1:10" x14ac:dyDescent="0.25">
      <c r="A94" s="10">
        <v>1268</v>
      </c>
      <c r="B94" s="10" t="s">
        <v>85</v>
      </c>
      <c r="C94" s="47" t="s">
        <v>298</v>
      </c>
      <c r="D94" s="37"/>
      <c r="E94" s="48"/>
      <c r="F94" s="34"/>
      <c r="G94" s="35"/>
      <c r="H94" s="34"/>
      <c r="I94" s="36"/>
      <c r="J94" s="34"/>
    </row>
    <row r="95" spans="1:10" x14ac:dyDescent="0.25">
      <c r="A95" s="9">
        <v>1274</v>
      </c>
      <c r="B95" s="9" t="s">
        <v>273</v>
      </c>
      <c r="C95" s="42">
        <v>60.095999999999997</v>
      </c>
      <c r="D95" s="33">
        <f t="shared" ref="D95:D105" si="22">F95/1.286</f>
        <v>2.0849029662716125</v>
      </c>
      <c r="E95" s="48">
        <f t="shared" si="15"/>
        <v>1.9855926073126469</v>
      </c>
      <c r="F95" s="34">
        <f t="shared" ref="F95:F105" si="23">(101325*C95/1000)/(8.3144621*273.15)</f>
        <v>2.6811852146252937</v>
      </c>
      <c r="G95" s="35">
        <f t="shared" si="16"/>
        <v>1.8501314026520537</v>
      </c>
      <c r="H95" s="34">
        <f t="shared" ref="H95:H105" si="24">(101325*C95/1000)/(8.3144621*293.15)</f>
        <v>2.4982628053041074</v>
      </c>
      <c r="I95" s="36">
        <f t="shared" si="17"/>
        <v>1.6781668596238575</v>
      </c>
      <c r="J95" s="34">
        <f t="shared" ref="J95:J105" si="25">(101325*C95/1000)/(8.3144621*323.15)</f>
        <v>2.2663337192477147</v>
      </c>
    </row>
    <row r="96" spans="1:10" x14ac:dyDescent="0.25">
      <c r="A96" s="9">
        <v>1275</v>
      </c>
      <c r="B96" s="9" t="s">
        <v>225</v>
      </c>
      <c r="C96" s="42">
        <v>58.08</v>
      </c>
      <c r="D96" s="33">
        <f t="shared" si="22"/>
        <v>2.0149621319398174</v>
      </c>
      <c r="E96" s="48">
        <f t="shared" si="15"/>
        <v>1.9406206508373027</v>
      </c>
      <c r="F96" s="34">
        <f t="shared" si="23"/>
        <v>2.5912413016746054</v>
      </c>
      <c r="G96" s="35">
        <f t="shared" si="16"/>
        <v>1.8082276335535024</v>
      </c>
      <c r="H96" s="34">
        <f t="shared" si="24"/>
        <v>2.4144552671070048</v>
      </c>
      <c r="I96" s="36">
        <f t="shared" si="17"/>
        <v>1.6401532748760923</v>
      </c>
      <c r="J96" s="34">
        <f t="shared" si="25"/>
        <v>2.1903065497521843</v>
      </c>
    </row>
    <row r="97" spans="1:10" x14ac:dyDescent="0.25">
      <c r="A97" s="10">
        <v>1276</v>
      </c>
      <c r="B97" s="10" t="s">
        <v>86</v>
      </c>
      <c r="C97" s="43">
        <v>102.133</v>
      </c>
      <c r="D97" s="33">
        <f t="shared" si="22"/>
        <v>3.5432873178617319</v>
      </c>
      <c r="E97" s="48">
        <f t="shared" si="15"/>
        <v>2.9233337453850936</v>
      </c>
      <c r="F97" s="34">
        <f t="shared" si="23"/>
        <v>4.5566674907701872</v>
      </c>
      <c r="G97" s="35">
        <f t="shared" si="16"/>
        <v>2.7238956593960033</v>
      </c>
      <c r="H97" s="34">
        <f t="shared" si="24"/>
        <v>4.2457913187920067</v>
      </c>
      <c r="I97" s="36">
        <f t="shared" si="17"/>
        <v>2.4708142118271339</v>
      </c>
      <c r="J97" s="34">
        <f t="shared" si="25"/>
        <v>3.8516284236542675</v>
      </c>
    </row>
    <row r="98" spans="1:10" x14ac:dyDescent="0.25">
      <c r="A98" s="9">
        <v>1277</v>
      </c>
      <c r="B98" s="9" t="s">
        <v>87</v>
      </c>
      <c r="C98" s="42">
        <v>59.112000000000002</v>
      </c>
      <c r="D98" s="33">
        <f t="shared" si="22"/>
        <v>2.0507651780858556</v>
      </c>
      <c r="E98" s="48">
        <f t="shared" si="15"/>
        <v>1.9636420095092051</v>
      </c>
      <c r="F98" s="34">
        <f t="shared" si="23"/>
        <v>2.6372840190184101</v>
      </c>
      <c r="G98" s="35">
        <f t="shared" si="16"/>
        <v>1.8296783724968084</v>
      </c>
      <c r="H98" s="34">
        <f t="shared" si="24"/>
        <v>2.4573567449936169</v>
      </c>
      <c r="I98" s="36">
        <f t="shared" si="17"/>
        <v>1.6596126099255435</v>
      </c>
      <c r="J98" s="34">
        <f t="shared" si="25"/>
        <v>2.2292252198510867</v>
      </c>
    </row>
    <row r="99" spans="1:10" x14ac:dyDescent="0.25">
      <c r="A99" s="10">
        <v>1278</v>
      </c>
      <c r="B99" s="10" t="s">
        <v>88</v>
      </c>
      <c r="C99" s="43">
        <v>78.539000000000001</v>
      </c>
      <c r="D99" s="33">
        <f t="shared" si="22"/>
        <v>2.7247436446353532</v>
      </c>
      <c r="E99" s="48">
        <f t="shared" si="15"/>
        <v>2.3970101635005321</v>
      </c>
      <c r="F99" s="34">
        <f t="shared" si="23"/>
        <v>3.5040203270010646</v>
      </c>
      <c r="G99" s="35">
        <f t="shared" si="16"/>
        <v>2.2334802188646439</v>
      </c>
      <c r="H99" s="34">
        <f t="shared" si="24"/>
        <v>3.2649604377292882</v>
      </c>
      <c r="I99" s="36">
        <f t="shared" si="17"/>
        <v>2.0259270498535367</v>
      </c>
      <c r="J99" s="34">
        <f t="shared" si="25"/>
        <v>2.9618540997070735</v>
      </c>
    </row>
    <row r="100" spans="1:10" x14ac:dyDescent="0.25">
      <c r="A100" s="10">
        <v>1279</v>
      </c>
      <c r="B100" s="10" t="s">
        <v>89</v>
      </c>
      <c r="C100" s="43">
        <v>112.98099999999999</v>
      </c>
      <c r="D100" s="33">
        <f t="shared" si="22"/>
        <v>3.9196356168852011</v>
      </c>
      <c r="E100" s="48">
        <f t="shared" si="15"/>
        <v>3.1653257016571845</v>
      </c>
      <c r="F100" s="34">
        <f t="shared" si="23"/>
        <v>5.040651403314369</v>
      </c>
      <c r="G100" s="35">
        <f t="shared" si="16"/>
        <v>2.9493778454977315</v>
      </c>
      <c r="H100" s="34">
        <f t="shared" si="24"/>
        <v>4.6967556909954631</v>
      </c>
      <c r="I100" s="36">
        <f t="shared" si="17"/>
        <v>2.6753635011841559</v>
      </c>
      <c r="J100" s="34">
        <f t="shared" si="25"/>
        <v>4.2607270023683119</v>
      </c>
    </row>
    <row r="101" spans="1:10" x14ac:dyDescent="0.25">
      <c r="A101" s="9">
        <v>1280</v>
      </c>
      <c r="B101" s="9" t="s">
        <v>90</v>
      </c>
      <c r="C101" s="42">
        <v>58.08</v>
      </c>
      <c r="D101" s="33">
        <f t="shared" si="22"/>
        <v>2.0149621319398174</v>
      </c>
      <c r="E101" s="48">
        <f t="shared" si="15"/>
        <v>1.9406206508373027</v>
      </c>
      <c r="F101" s="34">
        <f t="shared" si="23"/>
        <v>2.5912413016746054</v>
      </c>
      <c r="G101" s="35">
        <f t="shared" si="16"/>
        <v>1.8082276335535024</v>
      </c>
      <c r="H101" s="34">
        <f t="shared" si="24"/>
        <v>2.4144552671070048</v>
      </c>
      <c r="I101" s="36">
        <f t="shared" si="17"/>
        <v>1.6401532748760923</v>
      </c>
      <c r="J101" s="34">
        <f t="shared" si="25"/>
        <v>2.1903065497521843</v>
      </c>
    </row>
    <row r="102" spans="1:10" x14ac:dyDescent="0.25">
      <c r="A102" s="9">
        <v>1282</v>
      </c>
      <c r="B102" s="9" t="s">
        <v>91</v>
      </c>
      <c r="C102" s="42">
        <v>79.102000000000004</v>
      </c>
      <c r="D102" s="33">
        <f t="shared" si="22"/>
        <v>2.7442757327944807</v>
      </c>
      <c r="E102" s="48">
        <f t="shared" si="15"/>
        <v>2.4095692961868513</v>
      </c>
      <c r="F102" s="34">
        <f t="shared" si="23"/>
        <v>3.5291385923737022</v>
      </c>
      <c r="G102" s="35">
        <f t="shared" si="16"/>
        <v>2.2451825115246065</v>
      </c>
      <c r="H102" s="34">
        <f t="shared" si="24"/>
        <v>3.288365023049213</v>
      </c>
      <c r="I102" s="36">
        <f t="shared" si="17"/>
        <v>2.0365429467845844</v>
      </c>
      <c r="J102" s="34">
        <f t="shared" si="25"/>
        <v>2.9830858935691684</v>
      </c>
    </row>
    <row r="103" spans="1:10" x14ac:dyDescent="0.25">
      <c r="A103" s="9">
        <v>1289</v>
      </c>
      <c r="B103" s="9" t="s">
        <v>92</v>
      </c>
      <c r="C103" s="42">
        <v>54.031999999999996</v>
      </c>
      <c r="D103" s="33">
        <f t="shared" si="22"/>
        <v>1.8745253772894663</v>
      </c>
      <c r="E103" s="48">
        <f t="shared" si="15"/>
        <v>1.8503198175971269</v>
      </c>
      <c r="F103" s="34">
        <f t="shared" si="23"/>
        <v>2.4106396351942538</v>
      </c>
      <c r="G103" s="35">
        <f t="shared" si="16"/>
        <v>1.7240875257603794</v>
      </c>
      <c r="H103" s="34">
        <f t="shared" si="24"/>
        <v>2.2461750515207588</v>
      </c>
      <c r="I103" s="36">
        <f t="shared" si="17"/>
        <v>1.5638244102635159</v>
      </c>
      <c r="J103" s="34">
        <f t="shared" si="25"/>
        <v>2.037648820527032</v>
      </c>
    </row>
    <row r="104" spans="1:10" x14ac:dyDescent="0.25">
      <c r="A104" s="10">
        <v>1294</v>
      </c>
      <c r="B104" s="10" t="s">
        <v>93</v>
      </c>
      <c r="C104" s="43">
        <v>92.141000000000005</v>
      </c>
      <c r="D104" s="33">
        <f t="shared" si="22"/>
        <v>3.1966361191299368</v>
      </c>
      <c r="E104" s="48">
        <f t="shared" si="15"/>
        <v>2.7004370246005496</v>
      </c>
      <c r="F104" s="34">
        <f t="shared" si="23"/>
        <v>4.1108740492010991</v>
      </c>
      <c r="G104" s="35">
        <f t="shared" si="16"/>
        <v>2.516205946681358</v>
      </c>
      <c r="H104" s="34">
        <f t="shared" si="24"/>
        <v>3.830411893362716</v>
      </c>
      <c r="I104" s="36">
        <f t="shared" si="17"/>
        <v>2.2824056112320594</v>
      </c>
      <c r="J104" s="34">
        <f t="shared" si="25"/>
        <v>3.474811222464119</v>
      </c>
    </row>
    <row r="105" spans="1:10" x14ac:dyDescent="0.25">
      <c r="A105" s="9">
        <v>1296</v>
      </c>
      <c r="B105" s="9" t="s">
        <v>94</v>
      </c>
      <c r="C105" s="42">
        <v>101.193</v>
      </c>
      <c r="D105" s="33">
        <f t="shared" si="22"/>
        <v>3.5106760161395645</v>
      </c>
      <c r="E105" s="48">
        <f t="shared" si="15"/>
        <v>2.9023646783777401</v>
      </c>
      <c r="F105" s="34">
        <f t="shared" si="23"/>
        <v>4.5147293567554803</v>
      </c>
      <c r="G105" s="35">
        <f t="shared" si="16"/>
        <v>2.7043571956298131</v>
      </c>
      <c r="H105" s="34">
        <f t="shared" si="24"/>
        <v>4.2067143912596263</v>
      </c>
      <c r="I105" s="36">
        <f t="shared" si="17"/>
        <v>2.4530896237006954</v>
      </c>
      <c r="J105" s="34">
        <f t="shared" si="25"/>
        <v>3.8161792474013909</v>
      </c>
    </row>
    <row r="106" spans="1:10" x14ac:dyDescent="0.25">
      <c r="A106" s="9">
        <v>1300</v>
      </c>
      <c r="B106" s="9" t="s">
        <v>95</v>
      </c>
      <c r="C106" s="47" t="s">
        <v>298</v>
      </c>
      <c r="D106" s="37"/>
      <c r="E106" s="48"/>
      <c r="F106" s="34"/>
      <c r="G106" s="35"/>
      <c r="H106" s="34"/>
      <c r="I106" s="36"/>
      <c r="J106" s="34"/>
    </row>
    <row r="107" spans="1:10" x14ac:dyDescent="0.25">
      <c r="A107" s="10">
        <v>1301</v>
      </c>
      <c r="B107" s="10" t="s">
        <v>96</v>
      </c>
      <c r="C107" s="43">
        <v>86.09</v>
      </c>
      <c r="D107" s="33">
        <f t="shared" ref="D107:D127" si="26">F107/1.286</f>
        <v>2.9867095375120334</v>
      </c>
      <c r="E107" s="48">
        <f t="shared" si="15"/>
        <v>2.5654542326202376</v>
      </c>
      <c r="F107" s="34">
        <f t="shared" ref="F107:F127" si="27">(101325*C107/1000)/(8.3144621*273.15)</f>
        <v>3.8409084652404748</v>
      </c>
      <c r="G107" s="35">
        <f t="shared" si="16"/>
        <v>2.3904322825864499</v>
      </c>
      <c r="H107" s="34">
        <f t="shared" ref="H107:H127" si="28">(101325*C107/1000)/(8.3144621*293.15)</f>
        <v>3.5788645651729003</v>
      </c>
      <c r="I107" s="36">
        <f t="shared" si="17"/>
        <v>2.1683082891543179</v>
      </c>
      <c r="J107" s="34">
        <f t="shared" ref="J107:J127" si="29">(101325*C107/1000)/(8.3144621*323.15)</f>
        <v>3.246616578308636</v>
      </c>
    </row>
    <row r="108" spans="1:10" x14ac:dyDescent="0.25">
      <c r="A108" s="10">
        <v>1307</v>
      </c>
      <c r="B108" s="10" t="s">
        <v>97</v>
      </c>
      <c r="C108" s="43">
        <v>106.16800000000001</v>
      </c>
      <c r="D108" s="33">
        <f t="shared" si="26"/>
        <v>3.6832730651478403</v>
      </c>
      <c r="E108" s="48">
        <f t="shared" si="15"/>
        <v>3.0133445808900614</v>
      </c>
      <c r="F108" s="34">
        <f t="shared" si="27"/>
        <v>4.7366891617801228</v>
      </c>
      <c r="G108" s="35">
        <f t="shared" si="16"/>
        <v>2.8077655543923599</v>
      </c>
      <c r="H108" s="34">
        <f t="shared" si="28"/>
        <v>4.4135311087847198</v>
      </c>
      <c r="I108" s="36">
        <f t="shared" si="17"/>
        <v>2.5468979491571102</v>
      </c>
      <c r="J108" s="34">
        <f t="shared" si="29"/>
        <v>4.0037958983142206</v>
      </c>
    </row>
    <row r="109" spans="1:10" x14ac:dyDescent="0.25">
      <c r="A109" s="10">
        <v>1541</v>
      </c>
      <c r="B109" s="10" t="s">
        <v>287</v>
      </c>
      <c r="C109" s="43">
        <v>85.105999999999995</v>
      </c>
      <c r="D109" s="33">
        <f t="shared" si="26"/>
        <v>2.9525717493262755</v>
      </c>
      <c r="E109" s="48">
        <f t="shared" si="15"/>
        <v>2.543503634816795</v>
      </c>
      <c r="F109" s="34">
        <f t="shared" si="27"/>
        <v>3.7970072696335904</v>
      </c>
      <c r="G109" s="35">
        <f t="shared" si="16"/>
        <v>2.3699792524312047</v>
      </c>
      <c r="H109" s="34">
        <f t="shared" si="28"/>
        <v>3.5379585048624094</v>
      </c>
      <c r="I109" s="36">
        <f t="shared" si="17"/>
        <v>2.149754039456004</v>
      </c>
      <c r="J109" s="34">
        <f t="shared" si="29"/>
        <v>3.2095080789120076</v>
      </c>
    </row>
    <row r="110" spans="1:10" x14ac:dyDescent="0.25">
      <c r="A110" s="9">
        <v>1545</v>
      </c>
      <c r="B110" s="9" t="s">
        <v>285</v>
      </c>
      <c r="C110" s="42">
        <v>99.150999999999996</v>
      </c>
      <c r="D110" s="33">
        <f t="shared" si="26"/>
        <v>3.4398331670792839</v>
      </c>
      <c r="E110" s="48">
        <f t="shared" si="15"/>
        <v>2.8568127264319796</v>
      </c>
      <c r="F110" s="34">
        <f t="shared" si="27"/>
        <v>4.4236254528639591</v>
      </c>
      <c r="G110" s="35">
        <f t="shared" si="16"/>
        <v>2.6619130009377288</v>
      </c>
      <c r="H110" s="34">
        <f t="shared" si="28"/>
        <v>4.1218260018754576</v>
      </c>
      <c r="I110" s="36">
        <f t="shared" si="17"/>
        <v>2.414585784387731</v>
      </c>
      <c r="J110" s="34">
        <f t="shared" si="29"/>
        <v>3.7391715687754616</v>
      </c>
    </row>
    <row r="111" spans="1:10" x14ac:dyDescent="0.25">
      <c r="A111" s="9">
        <v>1547</v>
      </c>
      <c r="B111" s="9" t="s">
        <v>288</v>
      </c>
      <c r="C111" s="42">
        <v>93.129000000000005</v>
      </c>
      <c r="D111" s="33">
        <f t="shared" si="26"/>
        <v>3.2309126788123836</v>
      </c>
      <c r="E111" s="48">
        <f t="shared" si="15"/>
        <v>2.7224768524763627</v>
      </c>
      <c r="F111" s="34">
        <f t="shared" si="27"/>
        <v>4.1549537049527254</v>
      </c>
      <c r="G111" s="35">
        <f t="shared" si="16"/>
        <v>2.5367421192356083</v>
      </c>
      <c r="H111" s="34">
        <f t="shared" si="28"/>
        <v>3.8714842384712167</v>
      </c>
      <c r="I111" s="36">
        <f t="shared" si="17"/>
        <v>2.3010352847096351</v>
      </c>
      <c r="J111" s="34">
        <f t="shared" si="29"/>
        <v>3.51207056941927</v>
      </c>
    </row>
    <row r="112" spans="1:10" x14ac:dyDescent="0.25">
      <c r="A112" s="9">
        <v>1578</v>
      </c>
      <c r="B112" s="9" t="s">
        <v>246</v>
      </c>
      <c r="C112" s="42">
        <v>157.553</v>
      </c>
      <c r="D112" s="33">
        <f t="shared" si="26"/>
        <v>5.4659664045026526</v>
      </c>
      <c r="E112" s="48">
        <f t="shared" si="15"/>
        <v>4.1596163980952054</v>
      </c>
      <c r="F112" s="34">
        <f t="shared" si="27"/>
        <v>7.0292327961904109</v>
      </c>
      <c r="G112" s="35">
        <f t="shared" si="16"/>
        <v>3.8758335976111389</v>
      </c>
      <c r="H112" s="34">
        <f t="shared" si="28"/>
        <v>6.5496671952222778</v>
      </c>
      <c r="I112" s="36">
        <f t="shared" si="17"/>
        <v>3.5158106734943688</v>
      </c>
      <c r="J112" s="34">
        <f t="shared" si="29"/>
        <v>5.9416213469887378</v>
      </c>
    </row>
    <row r="113" spans="1:10" x14ac:dyDescent="0.25">
      <c r="A113" s="9">
        <v>1591</v>
      </c>
      <c r="B113" s="9" t="s">
        <v>289</v>
      </c>
      <c r="C113" s="42">
        <v>146.99799999999999</v>
      </c>
      <c r="D113" s="33">
        <f t="shared" si="26"/>
        <v>5.0997831176117305</v>
      </c>
      <c r="E113" s="48">
        <f t="shared" si="15"/>
        <v>3.9241605446243426</v>
      </c>
      <c r="F113" s="34">
        <f t="shared" si="27"/>
        <v>6.5583210892486852</v>
      </c>
      <c r="G113" s="35">
        <f t="shared" si="16"/>
        <v>3.6564415922365314</v>
      </c>
      <c r="H113" s="34">
        <f t="shared" si="28"/>
        <v>6.1108831844730629</v>
      </c>
      <c r="I113" s="36">
        <f t="shared" si="17"/>
        <v>3.3167861759682471</v>
      </c>
      <c r="J113" s="34">
        <f t="shared" si="29"/>
        <v>5.5435723519364943</v>
      </c>
    </row>
    <row r="114" spans="1:10" x14ac:dyDescent="0.25">
      <c r="A114" s="9">
        <v>1593</v>
      </c>
      <c r="B114" s="9" t="s">
        <v>290</v>
      </c>
      <c r="C114" s="42">
        <v>84.927000000000007</v>
      </c>
      <c r="D114" s="33">
        <f t="shared" si="26"/>
        <v>2.9463617248493952</v>
      </c>
      <c r="E114" s="48">
        <f t="shared" si="15"/>
        <v>2.5395105890781613</v>
      </c>
      <c r="F114" s="34">
        <f t="shared" si="27"/>
        <v>3.7890211781563221</v>
      </c>
      <c r="G114" s="35">
        <f t="shared" si="16"/>
        <v>2.3662586300757282</v>
      </c>
      <c r="H114" s="34">
        <f t="shared" si="28"/>
        <v>3.5305172601514565</v>
      </c>
      <c r="I114" s="36">
        <f t="shared" si="17"/>
        <v>2.1463788253340543</v>
      </c>
      <c r="J114" s="34">
        <f t="shared" si="29"/>
        <v>3.2027576506681088</v>
      </c>
    </row>
    <row r="115" spans="1:10" x14ac:dyDescent="0.25">
      <c r="A115" s="9">
        <v>1594</v>
      </c>
      <c r="B115" s="9" t="s">
        <v>291</v>
      </c>
      <c r="C115" s="42">
        <v>154.18</v>
      </c>
      <c r="D115" s="33">
        <f t="shared" si="26"/>
        <v>5.3489473399187508</v>
      </c>
      <c r="E115" s="48">
        <f t="shared" si="15"/>
        <v>4.0843731395677576</v>
      </c>
      <c r="F115" s="34">
        <f t="shared" si="27"/>
        <v>6.8787462791355143</v>
      </c>
      <c r="G115" s="35">
        <f t="shared" si="16"/>
        <v>3.8057237696501205</v>
      </c>
      <c r="H115" s="34">
        <f t="shared" si="28"/>
        <v>6.409447539300241</v>
      </c>
      <c r="I115" s="36">
        <f t="shared" si="17"/>
        <v>3.452209571632161</v>
      </c>
      <c r="J115" s="34">
        <f t="shared" si="29"/>
        <v>5.8144191432643222</v>
      </c>
    </row>
    <row r="116" spans="1:10" x14ac:dyDescent="0.25">
      <c r="A116" s="9">
        <v>1595</v>
      </c>
      <c r="B116" s="9" t="s">
        <v>292</v>
      </c>
      <c r="C116" s="42">
        <v>126.126</v>
      </c>
      <c r="D116" s="33">
        <f t="shared" si="26"/>
        <v>4.3756734478829449</v>
      </c>
      <c r="E116" s="48">
        <f t="shared" si="15"/>
        <v>3.4585580269887335</v>
      </c>
      <c r="F116" s="34">
        <f t="shared" si="27"/>
        <v>5.6271160539774669</v>
      </c>
      <c r="G116" s="35">
        <f t="shared" si="16"/>
        <v>3.2226045542281176</v>
      </c>
      <c r="H116" s="34">
        <f t="shared" si="28"/>
        <v>5.2432091084562353</v>
      </c>
      <c r="I116" s="36">
        <f t="shared" si="17"/>
        <v>2.9232248957820595</v>
      </c>
      <c r="J116" s="34">
        <f t="shared" si="29"/>
        <v>4.7564497915641191</v>
      </c>
    </row>
    <row r="117" spans="1:10" x14ac:dyDescent="0.25">
      <c r="A117" s="9">
        <v>1604</v>
      </c>
      <c r="B117" s="9" t="s">
        <v>294</v>
      </c>
      <c r="C117" s="42">
        <v>60.1</v>
      </c>
      <c r="D117" s="33">
        <f t="shared" si="26"/>
        <v>2.0850417377683028</v>
      </c>
      <c r="E117" s="48">
        <f t="shared" si="15"/>
        <v>1.9856818373850187</v>
      </c>
      <c r="F117" s="34">
        <f t="shared" si="27"/>
        <v>2.6813636747700373</v>
      </c>
      <c r="G117" s="35">
        <f t="shared" si="16"/>
        <v>1.8502145450510588</v>
      </c>
      <c r="H117" s="34">
        <f t="shared" si="28"/>
        <v>2.4984290901021176</v>
      </c>
      <c r="I117" s="36">
        <f t="shared" si="17"/>
        <v>1.6782422834031188</v>
      </c>
      <c r="J117" s="34">
        <f t="shared" si="29"/>
        <v>2.2664845668062377</v>
      </c>
    </row>
    <row r="118" spans="1:10" x14ac:dyDescent="0.25">
      <c r="A118" s="9">
        <v>1605</v>
      </c>
      <c r="B118" s="9" t="s">
        <v>293</v>
      </c>
      <c r="C118" s="42">
        <v>187.86199999999999</v>
      </c>
      <c r="D118" s="33">
        <f t="shared" si="26"/>
        <v>6.517472727797486</v>
      </c>
      <c r="E118" s="48">
        <f t="shared" si="15"/>
        <v>4.835734963973783</v>
      </c>
      <c r="F118" s="34">
        <f t="shared" si="27"/>
        <v>8.3814699279475668</v>
      </c>
      <c r="G118" s="35">
        <f t="shared" si="16"/>
        <v>4.5058243404722464</v>
      </c>
      <c r="H118" s="34">
        <f t="shared" si="28"/>
        <v>7.809648680944492</v>
      </c>
      <c r="I118" s="36">
        <f t="shared" si="17"/>
        <v>4.0873155049031062</v>
      </c>
      <c r="J118" s="34">
        <f t="shared" si="29"/>
        <v>7.0846310098062126</v>
      </c>
    </row>
    <row r="119" spans="1:10" x14ac:dyDescent="0.25">
      <c r="A119" s="10">
        <v>1648</v>
      </c>
      <c r="B119" s="10" t="s">
        <v>98</v>
      </c>
      <c r="C119" s="43">
        <v>41.052999999999997</v>
      </c>
      <c r="D119" s="33">
        <f t="shared" si="26"/>
        <v>1.4242465634043615</v>
      </c>
      <c r="E119" s="48">
        <f t="shared" si="15"/>
        <v>1.5607905402690045</v>
      </c>
      <c r="F119" s="34">
        <f t="shared" si="27"/>
        <v>1.8315810805380088</v>
      </c>
      <c r="G119" s="35">
        <f t="shared" si="16"/>
        <v>1.4543112265887039</v>
      </c>
      <c r="H119" s="34">
        <f t="shared" si="28"/>
        <v>1.7066224531774079</v>
      </c>
      <c r="I119" s="36">
        <f t="shared" si="17"/>
        <v>1.3190931025049624</v>
      </c>
      <c r="J119" s="34">
        <f t="shared" si="29"/>
        <v>1.5481862050099244</v>
      </c>
    </row>
    <row r="120" spans="1:10" x14ac:dyDescent="0.25">
      <c r="A120" s="9">
        <v>1662</v>
      </c>
      <c r="B120" s="9" t="s">
        <v>99</v>
      </c>
      <c r="C120" s="42">
        <v>123.11</v>
      </c>
      <c r="D120" s="33">
        <f t="shared" si="26"/>
        <v>4.2710397393786321</v>
      </c>
      <c r="E120" s="48">
        <f t="shared" si="15"/>
        <v>3.3912785524204603</v>
      </c>
      <c r="F120" s="34">
        <f t="shared" si="27"/>
        <v>5.4925571048409205</v>
      </c>
      <c r="G120" s="35">
        <f t="shared" si="16"/>
        <v>3.1599151853783001</v>
      </c>
      <c r="H120" s="34">
        <f t="shared" si="28"/>
        <v>5.1178303707566002</v>
      </c>
      <c r="I120" s="36">
        <f t="shared" si="17"/>
        <v>2.8663553662189343</v>
      </c>
      <c r="J120" s="34">
        <f t="shared" si="29"/>
        <v>4.6427107324378687</v>
      </c>
    </row>
    <row r="121" spans="1:10" x14ac:dyDescent="0.25">
      <c r="A121" s="9">
        <v>1663</v>
      </c>
      <c r="B121" s="9" t="s">
        <v>100</v>
      </c>
      <c r="C121" s="42">
        <v>139.11000000000001</v>
      </c>
      <c r="D121" s="33">
        <f t="shared" si="26"/>
        <v>4.8261257261389128</v>
      </c>
      <c r="E121" s="48">
        <f t="shared" si="15"/>
        <v>3.7481988419073211</v>
      </c>
      <c r="F121" s="34">
        <f t="shared" si="27"/>
        <v>6.2063976838146422</v>
      </c>
      <c r="G121" s="35">
        <f t="shared" si="16"/>
        <v>3.4924847813985496</v>
      </c>
      <c r="H121" s="34">
        <f t="shared" si="28"/>
        <v>5.7829695627970992</v>
      </c>
      <c r="I121" s="36">
        <f t="shared" si="17"/>
        <v>3.1680504832646901</v>
      </c>
      <c r="J121" s="34">
        <f t="shared" si="29"/>
        <v>5.2461009665293803</v>
      </c>
    </row>
    <row r="122" spans="1:10" x14ac:dyDescent="0.25">
      <c r="A122" s="9">
        <v>1664</v>
      </c>
      <c r="B122" s="9" t="s">
        <v>270</v>
      </c>
      <c r="C122" s="42">
        <v>137.13800000000001</v>
      </c>
      <c r="D122" s="33">
        <f t="shared" si="26"/>
        <v>4.7577113782707077</v>
      </c>
      <c r="E122" s="48">
        <f t="shared" si="15"/>
        <v>3.7042084162280648</v>
      </c>
      <c r="F122" s="34">
        <f t="shared" si="27"/>
        <v>6.1184168324561297</v>
      </c>
      <c r="G122" s="35">
        <f t="shared" si="16"/>
        <v>3.4514955786890531</v>
      </c>
      <c r="H122" s="34">
        <f t="shared" si="28"/>
        <v>5.7009911573781062</v>
      </c>
      <c r="I122" s="36">
        <f t="shared" si="17"/>
        <v>3.1308665600888004</v>
      </c>
      <c r="J122" s="34">
        <f t="shared" si="29"/>
        <v>5.1717331201776009</v>
      </c>
    </row>
    <row r="123" spans="1:10" x14ac:dyDescent="0.25">
      <c r="A123" s="9">
        <v>1708</v>
      </c>
      <c r="B123" s="9" t="s">
        <v>295</v>
      </c>
      <c r="C123" s="42">
        <v>107.15600000000001</v>
      </c>
      <c r="D123" s="33">
        <f t="shared" si="26"/>
        <v>3.7175496248302871</v>
      </c>
      <c r="E123" s="48">
        <f t="shared" si="15"/>
        <v>3.0353844087658746</v>
      </c>
      <c r="F123" s="34">
        <f t="shared" si="27"/>
        <v>4.7807688175317491</v>
      </c>
      <c r="G123" s="35">
        <f t="shared" si="16"/>
        <v>2.8283017269466102</v>
      </c>
      <c r="H123" s="34">
        <f t="shared" si="28"/>
        <v>4.4546034538932204</v>
      </c>
      <c r="I123" s="36">
        <f t="shared" si="17"/>
        <v>2.5655276226346855</v>
      </c>
      <c r="J123" s="34">
        <f t="shared" si="29"/>
        <v>4.0410552452693711</v>
      </c>
    </row>
    <row r="124" spans="1:10" x14ac:dyDescent="0.25">
      <c r="A124" s="9">
        <v>1710</v>
      </c>
      <c r="B124" s="9" t="s">
        <v>278</v>
      </c>
      <c r="C124" s="42">
        <v>131.38</v>
      </c>
      <c r="D124" s="33">
        <f t="shared" si="26"/>
        <v>4.5579498087853514</v>
      </c>
      <c r="E124" s="48">
        <f t="shared" si="15"/>
        <v>3.575761727048981</v>
      </c>
      <c r="F124" s="34">
        <f t="shared" si="27"/>
        <v>5.8615234540979619</v>
      </c>
      <c r="G124" s="35">
        <f t="shared" si="16"/>
        <v>3.3318120953212662</v>
      </c>
      <c r="H124" s="34">
        <f t="shared" si="28"/>
        <v>5.4616241906425325</v>
      </c>
      <c r="I124" s="36">
        <f t="shared" si="17"/>
        <v>3.0222940298419592</v>
      </c>
      <c r="J124" s="34">
        <f t="shared" si="29"/>
        <v>4.9545880596839185</v>
      </c>
    </row>
    <row r="125" spans="1:10" x14ac:dyDescent="0.25">
      <c r="A125" s="9">
        <v>1715</v>
      </c>
      <c r="B125" s="9" t="s">
        <v>101</v>
      </c>
      <c r="C125" s="42">
        <v>102.089</v>
      </c>
      <c r="D125" s="33">
        <f t="shared" si="26"/>
        <v>3.541760831398141</v>
      </c>
      <c r="E125" s="48">
        <f t="shared" si="15"/>
        <v>2.9223522145890048</v>
      </c>
      <c r="F125" s="34">
        <f t="shared" si="27"/>
        <v>4.5547044291780097</v>
      </c>
      <c r="G125" s="35">
        <f t="shared" si="16"/>
        <v>2.7229810930069478</v>
      </c>
      <c r="H125" s="34">
        <f t="shared" si="28"/>
        <v>4.2439621860138956</v>
      </c>
      <c r="I125" s="36">
        <f t="shared" si="17"/>
        <v>2.4699845502552584</v>
      </c>
      <c r="J125" s="34">
        <f t="shared" si="29"/>
        <v>3.8499691005105166</v>
      </c>
    </row>
    <row r="126" spans="1:10" x14ac:dyDescent="0.25">
      <c r="A126" s="9">
        <v>1717</v>
      </c>
      <c r="B126" s="9" t="s">
        <v>102</v>
      </c>
      <c r="C126" s="42">
        <v>78.495000000000005</v>
      </c>
      <c r="D126" s="33">
        <f t="shared" si="26"/>
        <v>2.7232171581717624</v>
      </c>
      <c r="E126" s="48">
        <f t="shared" si="15"/>
        <v>2.3960286327044433</v>
      </c>
      <c r="F126" s="34">
        <f t="shared" si="27"/>
        <v>3.5020572654088866</v>
      </c>
      <c r="G126" s="35">
        <f t="shared" si="16"/>
        <v>2.2325656524755884</v>
      </c>
      <c r="H126" s="34">
        <f t="shared" si="28"/>
        <v>3.2631313049511768</v>
      </c>
      <c r="I126" s="36">
        <f t="shared" si="17"/>
        <v>2.0250973882816607</v>
      </c>
      <c r="J126" s="34">
        <f t="shared" si="29"/>
        <v>2.9601947765633216</v>
      </c>
    </row>
    <row r="127" spans="1:10" x14ac:dyDescent="0.25">
      <c r="A127" s="9">
        <v>1718</v>
      </c>
      <c r="B127" s="9" t="s">
        <v>296</v>
      </c>
      <c r="C127" s="42">
        <v>138.10300000000001</v>
      </c>
      <c r="D127" s="33">
        <f t="shared" si="26"/>
        <v>4.7911900018471867</v>
      </c>
      <c r="E127" s="48">
        <f t="shared" si="15"/>
        <v>3.7257351711877411</v>
      </c>
      <c r="F127" s="34">
        <f t="shared" si="27"/>
        <v>6.1614703423754822</v>
      </c>
      <c r="G127" s="35">
        <f t="shared" si="16"/>
        <v>3.4715536824490245</v>
      </c>
      <c r="H127" s="34">
        <f t="shared" si="28"/>
        <v>5.7411073648980491</v>
      </c>
      <c r="I127" s="36">
        <f t="shared" si="17"/>
        <v>3.1490625468356228</v>
      </c>
      <c r="J127" s="34">
        <f t="shared" si="29"/>
        <v>5.2081250936712458</v>
      </c>
    </row>
    <row r="128" spans="1:10" x14ac:dyDescent="0.25">
      <c r="A128" s="9">
        <v>1719</v>
      </c>
      <c r="B128" s="9" t="s">
        <v>297</v>
      </c>
      <c r="C128" s="47" t="s">
        <v>298</v>
      </c>
      <c r="D128" s="39"/>
      <c r="E128" s="48"/>
      <c r="F128" s="34"/>
      <c r="G128" s="35"/>
      <c r="H128" s="34"/>
      <c r="I128" s="36"/>
      <c r="J128" s="34"/>
    </row>
    <row r="129" spans="1:10" x14ac:dyDescent="0.25">
      <c r="A129" s="9">
        <v>1738</v>
      </c>
      <c r="B129" s="9" t="s">
        <v>103</v>
      </c>
      <c r="C129" s="42">
        <v>126.583</v>
      </c>
      <c r="D129" s="33">
        <f>F129/1.286</f>
        <v>4.3915280913797847</v>
      </c>
      <c r="E129" s="48">
        <f t="shared" si="15"/>
        <v>3.4687525627572016</v>
      </c>
      <c r="F129" s="34">
        <f>(101325*C129/1000)/(8.3144621*273.15)</f>
        <v>5.6475051255144031</v>
      </c>
      <c r="G129" s="35">
        <f t="shared" si="16"/>
        <v>3.2321035733144456</v>
      </c>
      <c r="H129" s="34">
        <f>(101325*C129/1000)/(8.3144621*293.15)</f>
        <v>5.2622071466288913</v>
      </c>
      <c r="I129" s="36">
        <f t="shared" si="17"/>
        <v>2.9318420625626787</v>
      </c>
      <c r="J129" s="34">
        <f>(101325*C129/1000)/(8.3144621*323.15)</f>
        <v>4.7736841251253574</v>
      </c>
    </row>
    <row r="130" spans="1:10" x14ac:dyDescent="0.25">
      <c r="A130" s="9">
        <v>1750</v>
      </c>
      <c r="B130" s="9" t="s">
        <v>104</v>
      </c>
      <c r="C130" s="42">
        <v>94.494</v>
      </c>
      <c r="D130" s="33">
        <f>F130/1.286</f>
        <v>3.27826845205787</v>
      </c>
      <c r="E130" s="48">
        <f t="shared" si="15"/>
        <v>2.7529266146732105</v>
      </c>
      <c r="F130" s="34">
        <f>(101325*C130/1000)/(8.3144621*273.15)</f>
        <v>4.215853229346421</v>
      </c>
      <c r="G130" s="35">
        <f t="shared" si="16"/>
        <v>2.5651144628960854</v>
      </c>
      <c r="H130" s="34">
        <f>(101325*C130/1000)/(8.3144621*293.15)</f>
        <v>3.9282289257921712</v>
      </c>
      <c r="I130" s="36">
        <f t="shared" si="17"/>
        <v>2.3267736493826008</v>
      </c>
      <c r="J130" s="34">
        <f>(101325*C130/1000)/(8.3144621*323.15)</f>
        <v>3.5635472987652017</v>
      </c>
    </row>
    <row r="131" spans="1:10" x14ac:dyDescent="0.25">
      <c r="A131" s="9">
        <v>1760</v>
      </c>
      <c r="B131" s="9" t="s">
        <v>299</v>
      </c>
      <c r="C131" s="47" t="s">
        <v>298</v>
      </c>
      <c r="D131" s="33"/>
      <c r="E131" s="48"/>
      <c r="F131" s="34"/>
      <c r="G131" s="35"/>
      <c r="H131" s="34"/>
      <c r="I131" s="36"/>
      <c r="J131" s="34"/>
    </row>
    <row r="132" spans="1:10" x14ac:dyDescent="0.25">
      <c r="A132" s="9">
        <v>1764</v>
      </c>
      <c r="B132" s="9" t="s">
        <v>105</v>
      </c>
      <c r="C132" s="42">
        <v>128.93600000000001</v>
      </c>
      <c r="D132" s="33">
        <f>F132/1.286</f>
        <v>4.4731604243077188</v>
      </c>
      <c r="E132" s="48">
        <f t="shared" si="15"/>
        <v>3.5212421528298634</v>
      </c>
      <c r="F132" s="34">
        <f>(101325*C132/1000)/(8.3144621*273.15)</f>
        <v>5.7524843056597268</v>
      </c>
      <c r="G132" s="35">
        <f t="shared" si="16"/>
        <v>3.2810120895291734</v>
      </c>
      <c r="H132" s="34">
        <f>(101325*C132/1000)/(8.3144621*293.15)</f>
        <v>5.3600241790583469</v>
      </c>
      <c r="I132" s="36">
        <f t="shared" si="17"/>
        <v>2.9762101007132205</v>
      </c>
      <c r="J132" s="34">
        <f>(101325*C132/1000)/(8.3144621*323.15)</f>
        <v>4.862420201426441</v>
      </c>
    </row>
    <row r="133" spans="1:10" x14ac:dyDescent="0.25">
      <c r="A133" s="9">
        <v>1778</v>
      </c>
      <c r="B133" s="9" t="s">
        <v>301</v>
      </c>
      <c r="C133" s="42">
        <v>144.09100000000001</v>
      </c>
      <c r="D133" s="33">
        <f>F133/1.286</f>
        <v>4.9989309323922217</v>
      </c>
      <c r="E133" s="48">
        <f t="shared" si="15"/>
        <v>3.8593125895281988</v>
      </c>
      <c r="F133" s="34">
        <f>(101325*C133/1000)/(8.3144621*273.15)</f>
        <v>6.4286251790563975</v>
      </c>
      <c r="G133" s="35">
        <f t="shared" si="16"/>
        <v>3.5960178537596028</v>
      </c>
      <c r="H133" s="34">
        <f>(101325*C133/1000)/(8.3144621*293.15)</f>
        <v>5.9900357075192057</v>
      </c>
      <c r="I133" s="36">
        <f t="shared" si="17"/>
        <v>3.2619719443899968</v>
      </c>
      <c r="J133" s="34">
        <f>(101325*C133/1000)/(8.3144621*323.15)</f>
        <v>5.4339438887799938</v>
      </c>
    </row>
    <row r="134" spans="1:10" x14ac:dyDescent="0.25">
      <c r="A134" s="9">
        <v>1779</v>
      </c>
      <c r="B134" s="9" t="s">
        <v>106</v>
      </c>
      <c r="C134" s="42">
        <v>46.024999999999999</v>
      </c>
      <c r="D134" s="33">
        <f>F134/1.286</f>
        <v>1.5967395337901185</v>
      </c>
      <c r="E134" s="48">
        <f t="shared" si="15"/>
        <v>1.6717035202270463</v>
      </c>
      <c r="F134" s="34">
        <f>(101325*C134/1000)/(8.3144621*273.15)</f>
        <v>2.0534070404540925</v>
      </c>
      <c r="G134" s="35">
        <f t="shared" si="16"/>
        <v>1.5576572285519963</v>
      </c>
      <c r="H134" s="34">
        <f>(101325*C134/1000)/(8.3144621*293.15)</f>
        <v>1.9133144571039926</v>
      </c>
      <c r="I134" s="36">
        <f t="shared" si="17"/>
        <v>1.4128448601269308</v>
      </c>
      <c r="J134" s="34">
        <f>(101325*C134/1000)/(8.3144621*323.15)</f>
        <v>1.7356897202538617</v>
      </c>
    </row>
    <row r="135" spans="1:10" x14ac:dyDescent="0.25">
      <c r="A135" s="9">
        <v>1783</v>
      </c>
      <c r="B135" s="9" t="s">
        <v>107</v>
      </c>
      <c r="C135" s="42">
        <v>116.208</v>
      </c>
      <c r="D135" s="33">
        <f>F135/1.286</f>
        <v>4.0315895218399156</v>
      </c>
      <c r="E135" s="48">
        <f t="shared" si="15"/>
        <v>3.2373120625430656</v>
      </c>
      <c r="F135" s="34">
        <f>(101325*C135/1000)/(8.3144621*273.15)</f>
        <v>5.1846241250861311</v>
      </c>
      <c r="G135" s="35">
        <f t="shared" si="16"/>
        <v>3.0164529758950653</v>
      </c>
      <c r="H135" s="34">
        <f>(101325*C135/1000)/(8.3144621*293.15)</f>
        <v>4.8309059517901307</v>
      </c>
      <c r="I135" s="36">
        <f t="shared" si="17"/>
        <v>2.7362116351033214</v>
      </c>
      <c r="J135" s="34">
        <f>(101325*C135/1000)/(8.3144621*323.15)</f>
        <v>4.382423270206643</v>
      </c>
    </row>
    <row r="136" spans="1:10" x14ac:dyDescent="0.25">
      <c r="A136" s="9">
        <v>1789</v>
      </c>
      <c r="B136" s="9" t="s">
        <v>302</v>
      </c>
      <c r="C136" s="42">
        <v>36.484999999999999</v>
      </c>
      <c r="D136" s="33">
        <f>F136/1.286</f>
        <v>1.2657695141843015</v>
      </c>
      <c r="E136" s="48">
        <f t="shared" ref="E136:E199" si="30">(F136+1.29)/2</f>
        <v>1.458889797620506</v>
      </c>
      <c r="F136" s="34">
        <f>(101325*C136/1000)/(8.3144621*273.15)</f>
        <v>1.6277795952410119</v>
      </c>
      <c r="G136" s="35">
        <f t="shared" ref="G136:G199" si="31">(H136+1.202)/2</f>
        <v>1.3593626069249232</v>
      </c>
      <c r="H136" s="34">
        <f>(101325*C136/1000)/(8.3144621*293.15)</f>
        <v>1.5167252138498464</v>
      </c>
      <c r="I136" s="36">
        <f t="shared" si="17"/>
        <v>1.2329591465883993</v>
      </c>
      <c r="J136" s="34">
        <f>(101325*C136/1000)/(8.3144621*323.15)</f>
        <v>1.3759182931767984</v>
      </c>
    </row>
    <row r="137" spans="1:10" x14ac:dyDescent="0.25">
      <c r="A137" s="9">
        <v>1805</v>
      </c>
      <c r="B137" s="9" t="s">
        <v>360</v>
      </c>
      <c r="C137" s="47" t="s">
        <v>298</v>
      </c>
      <c r="D137" s="38"/>
      <c r="E137" s="48"/>
      <c r="F137" s="34"/>
      <c r="G137" s="35"/>
      <c r="H137" s="34"/>
      <c r="I137" s="36"/>
      <c r="J137" s="34"/>
    </row>
    <row r="138" spans="1:10" x14ac:dyDescent="0.25">
      <c r="A138" s="9">
        <v>1814</v>
      </c>
      <c r="B138" s="9" t="s">
        <v>303</v>
      </c>
      <c r="C138" s="42">
        <v>56.104999999999997</v>
      </c>
      <c r="D138" s="33">
        <f t="shared" ref="D138:D146" si="32">F138/1.286</f>
        <v>1.9464437054490955</v>
      </c>
      <c r="E138" s="48">
        <f t="shared" si="30"/>
        <v>1.8965633026037685</v>
      </c>
      <c r="F138" s="34">
        <f t="shared" ref="F138:F146" si="33">(101325*C138/1000)/(8.3144621*273.15)</f>
        <v>2.5031266052075369</v>
      </c>
      <c r="G138" s="35">
        <f t="shared" si="31"/>
        <v>1.7671760740447531</v>
      </c>
      <c r="H138" s="34">
        <f t="shared" ref="H138:H146" si="34">(101325*C138/1000)/(8.3144621*293.15)</f>
        <v>2.3323521480895062</v>
      </c>
      <c r="I138" s="36">
        <f t="shared" ref="I138:I200" si="35">(J138+1.09)/2</f>
        <v>1.6029127838657571</v>
      </c>
      <c r="J138" s="34">
        <f t="shared" ref="J138:J146" si="36">(101325*C138/1000)/(8.3144621*323.15)</f>
        <v>2.1158255677315139</v>
      </c>
    </row>
    <row r="139" spans="1:10" x14ac:dyDescent="0.25">
      <c r="A139" s="9">
        <v>1823</v>
      </c>
      <c r="B139" s="9" t="s">
        <v>304</v>
      </c>
      <c r="C139" s="42">
        <v>39.997</v>
      </c>
      <c r="D139" s="33">
        <f t="shared" si="32"/>
        <v>1.387610888278183</v>
      </c>
      <c r="E139" s="48">
        <f t="shared" si="30"/>
        <v>1.5372338011628717</v>
      </c>
      <c r="F139" s="34">
        <f t="shared" si="33"/>
        <v>1.7844676023257433</v>
      </c>
      <c r="G139" s="35">
        <f t="shared" si="31"/>
        <v>1.4323616332513676</v>
      </c>
      <c r="H139" s="34">
        <f t="shared" si="34"/>
        <v>1.6627232665027354</v>
      </c>
      <c r="I139" s="36">
        <f t="shared" si="35"/>
        <v>1.2991812247799426</v>
      </c>
      <c r="J139" s="34">
        <f t="shared" si="36"/>
        <v>1.5083624495598849</v>
      </c>
    </row>
    <row r="140" spans="1:10" x14ac:dyDescent="0.25">
      <c r="A140" s="9">
        <v>1824</v>
      </c>
      <c r="B140" s="9" t="s">
        <v>305</v>
      </c>
      <c r="C140" s="42">
        <v>39.997</v>
      </c>
      <c r="D140" s="33">
        <f t="shared" si="32"/>
        <v>1.387610888278183</v>
      </c>
      <c r="E140" s="48">
        <f t="shared" si="30"/>
        <v>1.5372338011628717</v>
      </c>
      <c r="F140" s="34">
        <f t="shared" si="33"/>
        <v>1.7844676023257433</v>
      </c>
      <c r="G140" s="35">
        <f t="shared" si="31"/>
        <v>1.4323616332513676</v>
      </c>
      <c r="H140" s="34">
        <f t="shared" si="34"/>
        <v>1.6627232665027354</v>
      </c>
      <c r="I140" s="36">
        <f t="shared" si="35"/>
        <v>1.2991812247799426</v>
      </c>
      <c r="J140" s="34">
        <f t="shared" si="36"/>
        <v>1.5083624495598849</v>
      </c>
    </row>
    <row r="141" spans="1:10" x14ac:dyDescent="0.25">
      <c r="A141" s="9">
        <v>1830</v>
      </c>
      <c r="B141" s="9" t="s">
        <v>283</v>
      </c>
      <c r="C141" s="42">
        <v>98.072000000000003</v>
      </c>
      <c r="D141" s="33">
        <f t="shared" si="32"/>
        <v>3.402399555847138</v>
      </c>
      <c r="E141" s="48">
        <f t="shared" si="30"/>
        <v>2.8327429144097098</v>
      </c>
      <c r="F141" s="34">
        <f t="shared" si="33"/>
        <v>4.3754858288194196</v>
      </c>
      <c r="G141" s="35">
        <f t="shared" si="31"/>
        <v>2.6394853388061139</v>
      </c>
      <c r="H141" s="34">
        <f t="shared" si="34"/>
        <v>4.0769706776122279</v>
      </c>
      <c r="I141" s="36">
        <f t="shared" si="35"/>
        <v>2.3942402199319583</v>
      </c>
      <c r="J141" s="34">
        <f t="shared" si="36"/>
        <v>3.6984804398639164</v>
      </c>
    </row>
    <row r="142" spans="1:10" x14ac:dyDescent="0.25">
      <c r="A142" s="9">
        <v>1831</v>
      </c>
      <c r="B142" s="9" t="s">
        <v>284</v>
      </c>
      <c r="C142" s="42">
        <v>178.12899999999999</v>
      </c>
      <c r="D142" s="33">
        <f t="shared" si="32"/>
        <v>6.1798069834763734</v>
      </c>
      <c r="E142" s="48">
        <f t="shared" si="30"/>
        <v>4.6186158903753078</v>
      </c>
      <c r="F142" s="34">
        <f t="shared" si="33"/>
        <v>7.9472317807506165</v>
      </c>
      <c r="G142" s="35">
        <f t="shared" si="31"/>
        <v>4.3035180980931793</v>
      </c>
      <c r="H142" s="34">
        <f t="shared" si="34"/>
        <v>7.4050361961863587</v>
      </c>
      <c r="I142" s="36">
        <f t="shared" si="35"/>
        <v>3.9037905940152111</v>
      </c>
      <c r="J142" s="34">
        <f t="shared" si="36"/>
        <v>6.7175811880304224</v>
      </c>
    </row>
    <row r="143" spans="1:10" x14ac:dyDescent="0.25">
      <c r="A143" s="9">
        <v>1832</v>
      </c>
      <c r="B143" s="9" t="s">
        <v>306</v>
      </c>
      <c r="C143" s="42">
        <v>98.072000000000003</v>
      </c>
      <c r="D143" s="33">
        <f t="shared" si="32"/>
        <v>3.402399555847138</v>
      </c>
      <c r="E143" s="48">
        <f t="shared" si="30"/>
        <v>2.8327429144097098</v>
      </c>
      <c r="F143" s="34">
        <f t="shared" si="33"/>
        <v>4.3754858288194196</v>
      </c>
      <c r="G143" s="35">
        <f t="shared" si="31"/>
        <v>2.6394853388061139</v>
      </c>
      <c r="H143" s="34">
        <f t="shared" si="34"/>
        <v>4.0769706776122279</v>
      </c>
      <c r="I143" s="36">
        <f t="shared" si="35"/>
        <v>2.3942402199319583</v>
      </c>
      <c r="J143" s="34">
        <f t="shared" si="36"/>
        <v>3.6984804398639164</v>
      </c>
    </row>
    <row r="144" spans="1:10" x14ac:dyDescent="0.25">
      <c r="A144" s="9">
        <v>1846</v>
      </c>
      <c r="B144" s="9" t="s">
        <v>267</v>
      </c>
      <c r="C144" s="42">
        <v>153.81100000000001</v>
      </c>
      <c r="D144" s="33">
        <f t="shared" si="32"/>
        <v>5.3361456693490918</v>
      </c>
      <c r="E144" s="48">
        <f t="shared" si="30"/>
        <v>4.0761416653914662</v>
      </c>
      <c r="F144" s="34">
        <f t="shared" si="33"/>
        <v>6.8622833307829323</v>
      </c>
      <c r="G144" s="35">
        <f t="shared" si="31"/>
        <v>3.798053883341904</v>
      </c>
      <c r="H144" s="34">
        <f t="shared" si="34"/>
        <v>6.394107766683808</v>
      </c>
      <c r="I144" s="36">
        <f t="shared" si="35"/>
        <v>3.4452517279952932</v>
      </c>
      <c r="J144" s="34">
        <f t="shared" si="36"/>
        <v>5.8005034559905866</v>
      </c>
    </row>
    <row r="145" spans="1:10" x14ac:dyDescent="0.25">
      <c r="A145" s="9">
        <v>1848</v>
      </c>
      <c r="B145" s="9" t="s">
        <v>307</v>
      </c>
      <c r="C145" s="42">
        <v>74.078999999999994</v>
      </c>
      <c r="D145" s="33">
        <f t="shared" si="32"/>
        <v>2.5700134258259246</v>
      </c>
      <c r="E145" s="48">
        <f t="shared" si="30"/>
        <v>2.2975186328060695</v>
      </c>
      <c r="F145" s="34">
        <f t="shared" si="33"/>
        <v>3.305037265612139</v>
      </c>
      <c r="G145" s="35">
        <f t="shared" si="31"/>
        <v>2.1407764439739996</v>
      </c>
      <c r="H145" s="34">
        <f t="shared" si="34"/>
        <v>3.0795528879479988</v>
      </c>
      <c r="I145" s="36">
        <f t="shared" si="35"/>
        <v>1.9418295359770319</v>
      </c>
      <c r="J145" s="34">
        <f t="shared" si="36"/>
        <v>2.7936590719540639</v>
      </c>
    </row>
    <row r="146" spans="1:10" x14ac:dyDescent="0.25">
      <c r="A146" s="9">
        <v>1863</v>
      </c>
      <c r="B146" s="9" t="s">
        <v>359</v>
      </c>
      <c r="C146" s="42">
        <v>128.25899999999999</v>
      </c>
      <c r="D146" s="33">
        <f t="shared" si="32"/>
        <v>4.4496733484929232</v>
      </c>
      <c r="E146" s="48">
        <f t="shared" si="30"/>
        <v>3.5061399630809498</v>
      </c>
      <c r="F146" s="34">
        <f t="shared" si="33"/>
        <v>5.7222799261618995</v>
      </c>
      <c r="G146" s="35">
        <f t="shared" si="31"/>
        <v>3.2669402384975661</v>
      </c>
      <c r="H146" s="34">
        <f t="shared" si="34"/>
        <v>5.3318804769951322</v>
      </c>
      <c r="I146" s="36">
        <f t="shared" si="35"/>
        <v>2.9634446260732212</v>
      </c>
      <c r="J146" s="34">
        <f t="shared" si="36"/>
        <v>4.8368892521464426</v>
      </c>
    </row>
    <row r="147" spans="1:10" x14ac:dyDescent="0.25">
      <c r="A147" s="9">
        <v>1863</v>
      </c>
      <c r="B147" s="9" t="s">
        <v>108</v>
      </c>
      <c r="C147" s="47" t="s">
        <v>298</v>
      </c>
      <c r="D147" s="37"/>
      <c r="E147" s="48"/>
      <c r="F147" s="34"/>
      <c r="G147" s="35"/>
      <c r="H147" s="34"/>
      <c r="I147" s="36"/>
      <c r="J147" s="34"/>
    </row>
    <row r="148" spans="1:10" x14ac:dyDescent="0.25">
      <c r="A148" s="9">
        <v>1888</v>
      </c>
      <c r="B148" s="9" t="s">
        <v>308</v>
      </c>
      <c r="C148" s="42">
        <v>119.369</v>
      </c>
      <c r="D148" s="33">
        <f t="shared" ref="D148:D156" si="37">F148/1.286</f>
        <v>4.141253697099244</v>
      </c>
      <c r="E148" s="48">
        <f t="shared" si="30"/>
        <v>3.3078261272348137</v>
      </c>
      <c r="F148" s="34">
        <f t="shared" ref="F148:F156" si="38">(101325*C148/1000)/(8.3144621*273.15)</f>
        <v>5.3256522544696274</v>
      </c>
      <c r="G148" s="35">
        <f t="shared" si="31"/>
        <v>3.0821562567088159</v>
      </c>
      <c r="H148" s="34">
        <f t="shared" ref="H148:H156" si="39">(101325*C148/1000)/(8.3144621*293.15)</f>
        <v>4.9623125134176318</v>
      </c>
      <c r="I148" s="36">
        <f t="shared" si="35"/>
        <v>2.7958152766646736</v>
      </c>
      <c r="J148" s="34">
        <f t="shared" ref="J148:J156" si="40">(101325*C148/1000)/(8.3144621*323.15)</f>
        <v>4.5016305533293473</v>
      </c>
    </row>
    <row r="149" spans="1:10" x14ac:dyDescent="0.25">
      <c r="A149" s="9">
        <v>1897</v>
      </c>
      <c r="B149" s="9" t="s">
        <v>274</v>
      </c>
      <c r="C149" s="42">
        <v>165.822</v>
      </c>
      <c r="D149" s="33">
        <f t="shared" si="37"/>
        <v>5.7528417810351993</v>
      </c>
      <c r="E149" s="48">
        <f t="shared" si="30"/>
        <v>4.344077265205633</v>
      </c>
      <c r="F149" s="34">
        <f t="shared" si="38"/>
        <v>7.3981545304112659</v>
      </c>
      <c r="G149" s="35">
        <f t="shared" si="31"/>
        <v>4.0477097219543534</v>
      </c>
      <c r="H149" s="34">
        <f t="shared" si="39"/>
        <v>6.8934194439087069</v>
      </c>
      <c r="I149" s="36">
        <f t="shared" si="35"/>
        <v>3.6717304811725779</v>
      </c>
      <c r="J149" s="34">
        <f t="shared" si="40"/>
        <v>6.253460962345156</v>
      </c>
    </row>
    <row r="150" spans="1:10" x14ac:dyDescent="0.25">
      <c r="A150" s="9">
        <v>1912</v>
      </c>
      <c r="B150" s="9" t="s">
        <v>309</v>
      </c>
      <c r="C150" s="42">
        <v>67.706000000000003</v>
      </c>
      <c r="D150" s="33">
        <f t="shared" si="37"/>
        <v>2.3489157387244708</v>
      </c>
      <c r="E150" s="48">
        <f t="shared" si="30"/>
        <v>2.1553528199998349</v>
      </c>
      <c r="F150" s="34">
        <f t="shared" si="38"/>
        <v>3.0207056399996697</v>
      </c>
      <c r="G150" s="35">
        <f t="shared" si="31"/>
        <v>2.0083098167591844</v>
      </c>
      <c r="H150" s="34">
        <f t="shared" si="39"/>
        <v>2.8146196335183689</v>
      </c>
      <c r="I150" s="36">
        <f t="shared" si="35"/>
        <v>1.8216605996687449</v>
      </c>
      <c r="J150" s="34">
        <f t="shared" si="40"/>
        <v>2.5533211993374896</v>
      </c>
    </row>
    <row r="151" spans="1:10" x14ac:dyDescent="0.25">
      <c r="A151" s="10">
        <v>1915</v>
      </c>
      <c r="B151" s="10" t="s">
        <v>109</v>
      </c>
      <c r="C151" s="43">
        <v>98.144999999999996</v>
      </c>
      <c r="D151" s="33">
        <f t="shared" si="37"/>
        <v>3.4049321356617317</v>
      </c>
      <c r="E151" s="48">
        <f t="shared" si="30"/>
        <v>2.8343713632304937</v>
      </c>
      <c r="F151" s="34">
        <f t="shared" si="38"/>
        <v>4.3787427264609873</v>
      </c>
      <c r="G151" s="35">
        <f t="shared" si="31"/>
        <v>2.6410026875879562</v>
      </c>
      <c r="H151" s="34">
        <f t="shared" si="39"/>
        <v>4.0800053751759124</v>
      </c>
      <c r="I151" s="36">
        <f t="shared" si="35"/>
        <v>2.395616703903479</v>
      </c>
      <c r="J151" s="34">
        <f t="shared" si="40"/>
        <v>3.7012334078069582</v>
      </c>
    </row>
    <row r="152" spans="1:10" x14ac:dyDescent="0.25">
      <c r="A152" s="10">
        <v>1917</v>
      </c>
      <c r="B152" s="10" t="s">
        <v>110</v>
      </c>
      <c r="C152" s="43">
        <v>100.117</v>
      </c>
      <c r="D152" s="33">
        <f t="shared" si="37"/>
        <v>3.4733464835299364</v>
      </c>
      <c r="E152" s="48">
        <f t="shared" si="30"/>
        <v>2.878361788909749</v>
      </c>
      <c r="F152" s="34">
        <f t="shared" si="38"/>
        <v>4.466723577819498</v>
      </c>
      <c r="G152" s="35">
        <f t="shared" si="31"/>
        <v>2.6819918902974518</v>
      </c>
      <c r="H152" s="34">
        <f t="shared" si="39"/>
        <v>4.1619837805949036</v>
      </c>
      <c r="I152" s="36">
        <f t="shared" si="35"/>
        <v>2.4328006270793687</v>
      </c>
      <c r="J152" s="34">
        <f t="shared" si="40"/>
        <v>3.7756012541587372</v>
      </c>
    </row>
    <row r="153" spans="1:10" x14ac:dyDescent="0.25">
      <c r="A153" s="10">
        <v>1918</v>
      </c>
      <c r="B153" s="10" t="s">
        <v>111</v>
      </c>
      <c r="C153" s="43">
        <v>120.95</v>
      </c>
      <c r="D153" s="33">
        <f t="shared" si="37"/>
        <v>4.1961031311659944</v>
      </c>
      <c r="E153" s="48">
        <f t="shared" si="30"/>
        <v>3.3430943133397344</v>
      </c>
      <c r="F153" s="34">
        <f t="shared" si="38"/>
        <v>5.3961886266794687</v>
      </c>
      <c r="G153" s="35">
        <f t="shared" si="31"/>
        <v>3.1150182899155667</v>
      </c>
      <c r="H153" s="34">
        <f t="shared" si="39"/>
        <v>5.0280365798311335</v>
      </c>
      <c r="I153" s="36">
        <f t="shared" si="35"/>
        <v>2.8256265254177575</v>
      </c>
      <c r="J153" s="34">
        <f t="shared" si="40"/>
        <v>4.5612530508355151</v>
      </c>
    </row>
    <row r="154" spans="1:10" x14ac:dyDescent="0.25">
      <c r="A154" s="9">
        <v>1919</v>
      </c>
      <c r="B154" s="9" t="s">
        <v>112</v>
      </c>
      <c r="C154" s="42">
        <v>86.09</v>
      </c>
      <c r="D154" s="33">
        <f t="shared" si="37"/>
        <v>2.9867095375120334</v>
      </c>
      <c r="E154" s="48">
        <f t="shared" si="30"/>
        <v>2.5654542326202376</v>
      </c>
      <c r="F154" s="34">
        <f t="shared" si="38"/>
        <v>3.8409084652404748</v>
      </c>
      <c r="G154" s="35">
        <f t="shared" si="31"/>
        <v>2.3904322825864499</v>
      </c>
      <c r="H154" s="34">
        <f t="shared" si="39"/>
        <v>3.5788645651729003</v>
      </c>
      <c r="I154" s="36">
        <f t="shared" si="35"/>
        <v>2.1683082891543179</v>
      </c>
      <c r="J154" s="34">
        <f t="shared" si="40"/>
        <v>3.246616578308636</v>
      </c>
    </row>
    <row r="155" spans="1:10" x14ac:dyDescent="0.25">
      <c r="A155" s="10">
        <v>1920</v>
      </c>
      <c r="B155" s="10" t="s">
        <v>113</v>
      </c>
      <c r="C155" s="43">
        <v>128.25899999999999</v>
      </c>
      <c r="D155" s="33">
        <f t="shared" si="37"/>
        <v>4.4496733484929232</v>
      </c>
      <c r="E155" s="48">
        <f t="shared" si="30"/>
        <v>3.5061399630809498</v>
      </c>
      <c r="F155" s="34">
        <f t="shared" si="38"/>
        <v>5.7222799261618995</v>
      </c>
      <c r="G155" s="35">
        <f t="shared" si="31"/>
        <v>3.2669402384975661</v>
      </c>
      <c r="H155" s="34">
        <f t="shared" si="39"/>
        <v>5.3318804769951322</v>
      </c>
      <c r="I155" s="36">
        <f t="shared" si="35"/>
        <v>2.9634446260732212</v>
      </c>
      <c r="J155" s="34">
        <f t="shared" si="40"/>
        <v>4.8368892521464426</v>
      </c>
    </row>
    <row r="156" spans="1:10" x14ac:dyDescent="0.25">
      <c r="A156" s="9">
        <v>1922</v>
      </c>
      <c r="B156" s="9" t="s">
        <v>114</v>
      </c>
      <c r="C156" s="43">
        <v>71.123000000000005</v>
      </c>
      <c r="D156" s="33">
        <f t="shared" si="37"/>
        <v>2.4674612897719634</v>
      </c>
      <c r="E156" s="48">
        <f t="shared" si="30"/>
        <v>2.2315776093233728</v>
      </c>
      <c r="F156" s="34">
        <f t="shared" si="38"/>
        <v>3.1731552186467451</v>
      </c>
      <c r="G156" s="35">
        <f t="shared" si="31"/>
        <v>2.0793342111092588</v>
      </c>
      <c r="H156" s="34">
        <f t="shared" si="39"/>
        <v>2.9566684222185176</v>
      </c>
      <c r="I156" s="36">
        <f t="shared" si="35"/>
        <v>1.8860913631028291</v>
      </c>
      <c r="J156" s="34">
        <f t="shared" si="40"/>
        <v>2.6821827262056579</v>
      </c>
    </row>
    <row r="157" spans="1:10" x14ac:dyDescent="0.25">
      <c r="A157" s="9">
        <v>1986</v>
      </c>
      <c r="B157" s="9" t="s">
        <v>115</v>
      </c>
      <c r="C157" s="47" t="s">
        <v>298</v>
      </c>
      <c r="D157" s="37"/>
      <c r="E157" s="48"/>
      <c r="F157" s="34"/>
      <c r="G157" s="35"/>
      <c r="H157" s="34"/>
      <c r="I157" s="36"/>
      <c r="J157" s="34"/>
    </row>
    <row r="158" spans="1:10" x14ac:dyDescent="0.25">
      <c r="A158" s="9">
        <v>1987</v>
      </c>
      <c r="B158" s="9" t="s">
        <v>116</v>
      </c>
      <c r="C158" s="47" t="s">
        <v>298</v>
      </c>
      <c r="D158" s="38"/>
      <c r="E158" s="48"/>
      <c r="F158" s="34"/>
      <c r="G158" s="35"/>
      <c r="H158" s="34"/>
      <c r="I158" s="36"/>
      <c r="J158" s="34"/>
    </row>
    <row r="159" spans="1:10" x14ac:dyDescent="0.25">
      <c r="A159" s="10">
        <v>1987</v>
      </c>
      <c r="B159" s="10" t="s">
        <v>117</v>
      </c>
      <c r="C159" s="43">
        <v>100.161</v>
      </c>
      <c r="D159" s="33">
        <f>F159/1.286</f>
        <v>3.4748729699935268</v>
      </c>
      <c r="E159" s="48">
        <f t="shared" si="30"/>
        <v>2.8793433197058378</v>
      </c>
      <c r="F159" s="34">
        <f>(101325*C159/1000)/(8.3144621*273.15)</f>
        <v>4.4686866394116755</v>
      </c>
      <c r="G159" s="35">
        <f t="shared" si="31"/>
        <v>2.6829064566865073</v>
      </c>
      <c r="H159" s="34">
        <f>(101325*C159/1000)/(8.3144621*293.15)</f>
        <v>4.1638129133730146</v>
      </c>
      <c r="I159" s="36">
        <f t="shared" si="35"/>
        <v>2.4336302886512442</v>
      </c>
      <c r="J159" s="34">
        <f>(101325*C159/1000)/(8.3144621*323.15)</f>
        <v>3.7772605773024885</v>
      </c>
    </row>
    <row r="160" spans="1:10" x14ac:dyDescent="0.25">
      <c r="A160" s="10">
        <v>1987</v>
      </c>
      <c r="B160" s="10" t="s">
        <v>118</v>
      </c>
      <c r="C160" s="43">
        <v>113.904</v>
      </c>
      <c r="D160" s="33">
        <f>F160/1.286</f>
        <v>3.9516571397464344</v>
      </c>
      <c r="E160" s="48">
        <f t="shared" si="30"/>
        <v>3.1859155408569575</v>
      </c>
      <c r="F160" s="34">
        <f>(101325*C160/1000)/(8.3144621*273.15)</f>
        <v>5.081831081713915</v>
      </c>
      <c r="G160" s="35">
        <f t="shared" si="31"/>
        <v>2.9685629540681493</v>
      </c>
      <c r="H160" s="34">
        <f>(101325*C160/1000)/(8.3144621*293.15)</f>
        <v>4.7351259081362986</v>
      </c>
      <c r="I160" s="36">
        <f t="shared" si="35"/>
        <v>2.6927675382487326</v>
      </c>
      <c r="J160" s="34">
        <f>(101325*C160/1000)/(8.3144621*323.15)</f>
        <v>4.2955350764974654</v>
      </c>
    </row>
    <row r="161" spans="1:10" x14ac:dyDescent="0.25">
      <c r="A161" s="9">
        <v>1989</v>
      </c>
      <c r="B161" s="9" t="s">
        <v>119</v>
      </c>
      <c r="C161" s="47" t="s">
        <v>298</v>
      </c>
      <c r="D161" s="37"/>
      <c r="E161" s="48"/>
      <c r="F161" s="34"/>
      <c r="G161" s="35"/>
      <c r="H161" s="34"/>
      <c r="I161" s="36"/>
      <c r="J161" s="34"/>
    </row>
    <row r="162" spans="1:10" x14ac:dyDescent="0.25">
      <c r="A162" s="9">
        <v>1991</v>
      </c>
      <c r="B162" s="9" t="s">
        <v>120</v>
      </c>
      <c r="C162" s="42">
        <v>88.534000000000006</v>
      </c>
      <c r="D162" s="33">
        <f>F162/1.286</f>
        <v>3.071498921989666</v>
      </c>
      <c r="E162" s="48">
        <f t="shared" si="30"/>
        <v>2.6199738068393552</v>
      </c>
      <c r="F162" s="34">
        <f>(101325*C162/1000)/(8.3144621*273.15)</f>
        <v>3.9499476136787108</v>
      </c>
      <c r="G162" s="35">
        <f t="shared" si="31"/>
        <v>2.4412322883785436</v>
      </c>
      <c r="H162" s="34">
        <f>(101325*C162/1000)/(8.3144621*293.15)</f>
        <v>3.6804645767570867</v>
      </c>
      <c r="I162" s="36">
        <f t="shared" si="35"/>
        <v>2.2143922182830571</v>
      </c>
      <c r="J162" s="34">
        <f>(101325*C162/1000)/(8.3144621*323.15)</f>
        <v>3.3387844365661143</v>
      </c>
    </row>
    <row r="163" spans="1:10" x14ac:dyDescent="0.25">
      <c r="A163" s="9">
        <v>1992</v>
      </c>
      <c r="B163" s="9" t="s">
        <v>121</v>
      </c>
      <c r="C163" s="47" t="s">
        <v>298</v>
      </c>
      <c r="D163" s="38"/>
      <c r="E163" s="48"/>
      <c r="F163" s="34"/>
      <c r="G163" s="35"/>
      <c r="H163" s="34"/>
      <c r="I163" s="36"/>
      <c r="J163" s="34"/>
    </row>
    <row r="164" spans="1:10" x14ac:dyDescent="0.25">
      <c r="A164" s="9">
        <v>1993</v>
      </c>
      <c r="B164" s="9" t="s">
        <v>122</v>
      </c>
      <c r="C164" s="47" t="s">
        <v>298</v>
      </c>
      <c r="D164" s="37"/>
      <c r="E164" s="48"/>
      <c r="F164" s="34"/>
      <c r="G164" s="35"/>
      <c r="H164" s="34"/>
      <c r="I164" s="36"/>
      <c r="J164" s="34"/>
    </row>
    <row r="165" spans="1:10" x14ac:dyDescent="0.25">
      <c r="A165" s="9">
        <v>1993</v>
      </c>
      <c r="B165" s="9" t="s">
        <v>123</v>
      </c>
      <c r="C165" s="47" t="s">
        <v>298</v>
      </c>
      <c r="D165" s="38"/>
      <c r="E165" s="48"/>
      <c r="F165" s="34"/>
      <c r="G165" s="35"/>
      <c r="H165" s="34"/>
      <c r="I165" s="36"/>
      <c r="J165" s="34"/>
    </row>
    <row r="166" spans="1:10" x14ac:dyDescent="0.25">
      <c r="A166" s="10">
        <v>1993</v>
      </c>
      <c r="B166" s="10" t="s">
        <v>124</v>
      </c>
      <c r="C166" s="43">
        <v>99.162999999999997</v>
      </c>
      <c r="D166" s="33">
        <f>F166/1.286</f>
        <v>3.4402494815693547</v>
      </c>
      <c r="E166" s="48">
        <f t="shared" si="30"/>
        <v>2.8570804166490951</v>
      </c>
      <c r="F166" s="34">
        <f>(101325*C166/1000)/(8.3144621*273.15)</f>
        <v>4.4241608332981901</v>
      </c>
      <c r="G166" s="35">
        <f t="shared" si="31"/>
        <v>2.6621624281347445</v>
      </c>
      <c r="H166" s="34">
        <f>(101325*C166/1000)/(8.3144621*293.15)</f>
        <v>4.122324856269489</v>
      </c>
      <c r="I166" s="36">
        <f t="shared" si="35"/>
        <v>2.4148120557255153</v>
      </c>
      <c r="J166" s="34">
        <f>(101325*C166/1000)/(8.3144621*323.15)</f>
        <v>3.7396241114510307</v>
      </c>
    </row>
    <row r="167" spans="1:10" x14ac:dyDescent="0.25">
      <c r="A167" s="9">
        <v>1999</v>
      </c>
      <c r="B167" s="9" t="s">
        <v>125</v>
      </c>
      <c r="C167" s="47" t="s">
        <v>298</v>
      </c>
      <c r="D167" s="37"/>
      <c r="E167" s="48"/>
      <c r="F167" s="34"/>
      <c r="G167" s="35"/>
      <c r="H167" s="34"/>
      <c r="I167" s="36"/>
      <c r="J167" s="34"/>
    </row>
    <row r="168" spans="1:10" x14ac:dyDescent="0.25">
      <c r="A168" s="9">
        <v>2014</v>
      </c>
      <c r="B168" s="13" t="s">
        <v>280</v>
      </c>
      <c r="C168" s="42">
        <v>34.014000000000003</v>
      </c>
      <c r="D168" s="33">
        <f t="shared" ref="D168:D183" si="41">F168/1.286</f>
        <v>1.180043422104011</v>
      </c>
      <c r="E168" s="48">
        <f t="shared" si="30"/>
        <v>1.403767920412879</v>
      </c>
      <c r="F168" s="34">
        <f t="shared" ref="F168:F190" si="42">(101325*C168/1000)/(8.3144621*273.15)</f>
        <v>1.5175358408257582</v>
      </c>
      <c r="G168" s="35">
        <f t="shared" si="31"/>
        <v>1.308001389939546</v>
      </c>
      <c r="H168" s="34">
        <f t="shared" ref="H168:H190" si="43">(101325*C168/1000)/(8.3144621*293.15)</f>
        <v>1.4140027798790922</v>
      </c>
      <c r="I168" s="36">
        <f t="shared" si="35"/>
        <v>1.1863661069496456</v>
      </c>
      <c r="J168" s="34">
        <f t="shared" ref="J168:J190" si="44">(101325*C168/1000)/(8.3144621*323.15)</f>
        <v>1.2827322138992909</v>
      </c>
    </row>
    <row r="169" spans="1:10" x14ac:dyDescent="0.25">
      <c r="A169" s="9">
        <v>2021</v>
      </c>
      <c r="B169" s="9" t="s">
        <v>126</v>
      </c>
      <c r="C169" s="42">
        <v>128.55500000000001</v>
      </c>
      <c r="D169" s="33">
        <f t="shared" si="41"/>
        <v>4.4599424392479898</v>
      </c>
      <c r="E169" s="48">
        <f t="shared" si="30"/>
        <v>3.5127429884364574</v>
      </c>
      <c r="F169" s="34">
        <f t="shared" si="42"/>
        <v>5.7354859768729147</v>
      </c>
      <c r="G169" s="35">
        <f t="shared" si="31"/>
        <v>3.2730927760239412</v>
      </c>
      <c r="H169" s="34">
        <f t="shared" si="43"/>
        <v>5.3441855520478825</v>
      </c>
      <c r="I169" s="36">
        <f t="shared" si="35"/>
        <v>2.9690259857385684</v>
      </c>
      <c r="J169" s="34">
        <f t="shared" si="44"/>
        <v>4.8480519714771368</v>
      </c>
    </row>
    <row r="170" spans="1:10" x14ac:dyDescent="0.25">
      <c r="A170" s="9">
        <v>2022</v>
      </c>
      <c r="B170" s="9" t="s">
        <v>127</v>
      </c>
      <c r="C170" s="42">
        <v>108.14</v>
      </c>
      <c r="D170" s="33">
        <f t="shared" si="41"/>
        <v>3.751687413016044</v>
      </c>
      <c r="E170" s="48">
        <f t="shared" si="30"/>
        <v>3.0573350065693163</v>
      </c>
      <c r="F170" s="34">
        <f t="shared" si="42"/>
        <v>4.8246700131386326</v>
      </c>
      <c r="G170" s="35">
        <f t="shared" si="31"/>
        <v>2.848754757101855</v>
      </c>
      <c r="H170" s="34">
        <f t="shared" si="43"/>
        <v>4.49550951420371</v>
      </c>
      <c r="I170" s="36">
        <f t="shared" si="35"/>
        <v>2.5840818723329995</v>
      </c>
      <c r="J170" s="34">
        <f t="shared" si="44"/>
        <v>4.0781637446659991</v>
      </c>
    </row>
    <row r="171" spans="1:10" x14ac:dyDescent="0.25">
      <c r="A171" s="10">
        <v>2023</v>
      </c>
      <c r="B171" s="10" t="s">
        <v>128</v>
      </c>
      <c r="C171" s="43">
        <v>92.522000000000006</v>
      </c>
      <c r="D171" s="33">
        <f t="shared" si="41"/>
        <v>3.2098541041896658</v>
      </c>
      <c r="E171" s="48">
        <f t="shared" si="30"/>
        <v>2.7089361889939552</v>
      </c>
      <c r="F171" s="34">
        <f t="shared" si="42"/>
        <v>4.1278723779879103</v>
      </c>
      <c r="G171" s="35">
        <f t="shared" si="31"/>
        <v>2.5241252601865902</v>
      </c>
      <c r="H171" s="34">
        <f t="shared" si="43"/>
        <v>3.8462505203731805</v>
      </c>
      <c r="I171" s="36">
        <f t="shared" si="35"/>
        <v>2.2895897262067115</v>
      </c>
      <c r="J171" s="34">
        <f t="shared" si="44"/>
        <v>3.4891794524134232</v>
      </c>
    </row>
    <row r="172" spans="1:10" x14ac:dyDescent="0.25">
      <c r="A172" s="10">
        <v>2031</v>
      </c>
      <c r="B172" s="10" t="s">
        <v>310</v>
      </c>
      <c r="C172" s="43">
        <v>63.012</v>
      </c>
      <c r="D172" s="33">
        <f t="shared" si="41"/>
        <v>2.186067387358674</v>
      </c>
      <c r="E172" s="48">
        <f t="shared" si="30"/>
        <v>2.0506413300716275</v>
      </c>
      <c r="F172" s="34">
        <f t="shared" si="42"/>
        <v>2.8112826601432546</v>
      </c>
      <c r="G172" s="35">
        <f t="shared" si="31"/>
        <v>1.9107422115267441</v>
      </c>
      <c r="H172" s="34">
        <f t="shared" si="43"/>
        <v>2.6194844230534882</v>
      </c>
      <c r="I172" s="36">
        <f t="shared" si="35"/>
        <v>1.7331507947054465</v>
      </c>
      <c r="J172" s="34">
        <f t="shared" si="44"/>
        <v>2.3763015894108928</v>
      </c>
    </row>
    <row r="173" spans="1:10" x14ac:dyDescent="0.25">
      <c r="A173" s="10">
        <v>2032</v>
      </c>
      <c r="B173" s="10" t="s">
        <v>311</v>
      </c>
      <c r="C173" s="43">
        <v>63.012</v>
      </c>
      <c r="D173" s="33">
        <f t="shared" si="41"/>
        <v>2.186067387358674</v>
      </c>
      <c r="E173" s="48">
        <f t="shared" si="30"/>
        <v>2.0506413300716275</v>
      </c>
      <c r="F173" s="34">
        <f t="shared" si="42"/>
        <v>2.8112826601432546</v>
      </c>
      <c r="G173" s="35">
        <f t="shared" si="31"/>
        <v>1.9107422115267441</v>
      </c>
      <c r="H173" s="34">
        <f t="shared" si="43"/>
        <v>2.6194844230534882</v>
      </c>
      <c r="I173" s="36">
        <f t="shared" si="35"/>
        <v>1.7331507947054465</v>
      </c>
      <c r="J173" s="34">
        <f t="shared" si="44"/>
        <v>2.3763015894108928</v>
      </c>
    </row>
    <row r="174" spans="1:10" x14ac:dyDescent="0.25">
      <c r="A174" s="9">
        <v>2045</v>
      </c>
      <c r="B174" s="9" t="s">
        <v>129</v>
      </c>
      <c r="C174" s="42">
        <v>72.106999999999999</v>
      </c>
      <c r="D174" s="33">
        <f t="shared" si="41"/>
        <v>2.5015990779577209</v>
      </c>
      <c r="E174" s="48">
        <f t="shared" si="30"/>
        <v>2.2535282071268146</v>
      </c>
      <c r="F174" s="34">
        <f t="shared" si="42"/>
        <v>3.2170564142536291</v>
      </c>
      <c r="G174" s="35">
        <f t="shared" si="31"/>
        <v>2.0997872412645044</v>
      </c>
      <c r="H174" s="34">
        <f t="shared" si="43"/>
        <v>2.9975744825290085</v>
      </c>
      <c r="I174" s="36">
        <f t="shared" si="35"/>
        <v>1.9046456128011431</v>
      </c>
      <c r="J174" s="34">
        <f t="shared" si="44"/>
        <v>2.7192912256022859</v>
      </c>
    </row>
    <row r="175" spans="1:10" x14ac:dyDescent="0.25">
      <c r="A175" s="10">
        <v>2046</v>
      </c>
      <c r="B175" s="10" t="s">
        <v>130</v>
      </c>
      <c r="C175" s="43">
        <v>134.22200000000001</v>
      </c>
      <c r="D175" s="33">
        <f t="shared" si="41"/>
        <v>4.6565469571836466</v>
      </c>
      <c r="E175" s="48">
        <f t="shared" si="30"/>
        <v>3.6391596934690846</v>
      </c>
      <c r="F175" s="34">
        <f t="shared" si="42"/>
        <v>5.9883193869381692</v>
      </c>
      <c r="G175" s="35">
        <f t="shared" si="31"/>
        <v>3.3908847698143627</v>
      </c>
      <c r="H175" s="34">
        <f t="shared" si="43"/>
        <v>5.5797695396287255</v>
      </c>
      <c r="I175" s="36">
        <f t="shared" si="35"/>
        <v>3.0758826250072113</v>
      </c>
      <c r="J175" s="34">
        <f t="shared" si="44"/>
        <v>5.0617652500144228</v>
      </c>
    </row>
    <row r="176" spans="1:10" x14ac:dyDescent="0.25">
      <c r="A176" s="10">
        <v>2047</v>
      </c>
      <c r="B176" s="10" t="s">
        <v>131</v>
      </c>
      <c r="C176" s="43">
        <v>110.965</v>
      </c>
      <c r="D176" s="33">
        <f t="shared" si="41"/>
        <v>3.8496947825534065</v>
      </c>
      <c r="E176" s="48">
        <f t="shared" si="30"/>
        <v>3.1203537451818404</v>
      </c>
      <c r="F176" s="34">
        <f t="shared" si="42"/>
        <v>4.9507074903636807</v>
      </c>
      <c r="G176" s="35">
        <f t="shared" si="31"/>
        <v>2.9074740763991804</v>
      </c>
      <c r="H176" s="34">
        <f t="shared" si="43"/>
        <v>4.6129481527983609</v>
      </c>
      <c r="I176" s="36">
        <f t="shared" si="35"/>
        <v>2.6373499164363907</v>
      </c>
      <c r="J176" s="34">
        <f t="shared" si="44"/>
        <v>4.1846998328727816</v>
      </c>
    </row>
    <row r="177" spans="1:10" x14ac:dyDescent="0.25">
      <c r="A177" s="10">
        <v>2047</v>
      </c>
      <c r="B177" s="10" t="s">
        <v>132</v>
      </c>
      <c r="C177" s="43">
        <v>110.965</v>
      </c>
      <c r="D177" s="33">
        <f t="shared" si="41"/>
        <v>3.8496947825534065</v>
      </c>
      <c r="E177" s="48">
        <f t="shared" si="30"/>
        <v>3.1203537451818404</v>
      </c>
      <c r="F177" s="34">
        <f t="shared" si="42"/>
        <v>4.9507074903636807</v>
      </c>
      <c r="G177" s="35">
        <f t="shared" si="31"/>
        <v>2.9074740763991804</v>
      </c>
      <c r="H177" s="34">
        <f t="shared" si="43"/>
        <v>4.6129481527983609</v>
      </c>
      <c r="I177" s="36">
        <f t="shared" si="35"/>
        <v>2.6373499164363907</v>
      </c>
      <c r="J177" s="34">
        <f t="shared" si="44"/>
        <v>4.1846998328727816</v>
      </c>
    </row>
    <row r="178" spans="1:10" x14ac:dyDescent="0.25">
      <c r="A178" s="10">
        <v>2047</v>
      </c>
      <c r="B178" s="10" t="s">
        <v>133</v>
      </c>
      <c r="C178" s="43">
        <v>110.965</v>
      </c>
      <c r="D178" s="33">
        <f t="shared" si="41"/>
        <v>3.8496947825534065</v>
      </c>
      <c r="E178" s="48">
        <f t="shared" si="30"/>
        <v>3.1203537451818404</v>
      </c>
      <c r="F178" s="34">
        <f t="shared" si="42"/>
        <v>4.9507074903636807</v>
      </c>
      <c r="G178" s="35">
        <f t="shared" si="31"/>
        <v>2.9074740763991804</v>
      </c>
      <c r="H178" s="34">
        <f t="shared" si="43"/>
        <v>4.6129481527983609</v>
      </c>
      <c r="I178" s="36">
        <f t="shared" si="35"/>
        <v>2.6373499164363907</v>
      </c>
      <c r="J178" s="34">
        <f t="shared" si="44"/>
        <v>4.1846998328727816</v>
      </c>
    </row>
    <row r="179" spans="1:10" x14ac:dyDescent="0.25">
      <c r="A179" s="9">
        <v>2048</v>
      </c>
      <c r="B179" s="9" t="s">
        <v>134</v>
      </c>
      <c r="C179" s="42">
        <v>132.20599999999999</v>
      </c>
      <c r="D179" s="33">
        <f t="shared" si="41"/>
        <v>4.5866061228518502</v>
      </c>
      <c r="E179" s="48">
        <f t="shared" si="30"/>
        <v>3.5941877369937401</v>
      </c>
      <c r="F179" s="34">
        <f t="shared" si="42"/>
        <v>5.8983754739874801</v>
      </c>
      <c r="G179" s="35">
        <f t="shared" si="31"/>
        <v>3.3489810007158112</v>
      </c>
      <c r="H179" s="34">
        <f t="shared" si="43"/>
        <v>5.4959620014316224</v>
      </c>
      <c r="I179" s="36">
        <f t="shared" si="35"/>
        <v>3.0378690402594462</v>
      </c>
      <c r="J179" s="34">
        <f t="shared" si="44"/>
        <v>4.9857380805188924</v>
      </c>
    </row>
    <row r="180" spans="1:10" x14ac:dyDescent="0.25">
      <c r="A180" s="10">
        <v>2050</v>
      </c>
      <c r="B180" s="10" t="s">
        <v>135</v>
      </c>
      <c r="C180" s="43">
        <v>112.21599999999999</v>
      </c>
      <c r="D180" s="33">
        <f t="shared" si="41"/>
        <v>3.8930955681432251</v>
      </c>
      <c r="E180" s="48">
        <f t="shared" si="30"/>
        <v>3.1482604503160938</v>
      </c>
      <c r="F180" s="34">
        <f t="shared" si="42"/>
        <v>5.0065209006321876</v>
      </c>
      <c r="G180" s="35">
        <f t="shared" si="31"/>
        <v>2.9334768616880131</v>
      </c>
      <c r="H180" s="34">
        <f t="shared" si="43"/>
        <v>4.6649537233760263</v>
      </c>
      <c r="I180" s="36">
        <f t="shared" si="35"/>
        <v>2.6609387034004053</v>
      </c>
      <c r="J180" s="34">
        <f t="shared" si="44"/>
        <v>4.2318774068008107</v>
      </c>
    </row>
    <row r="181" spans="1:10" x14ac:dyDescent="0.25">
      <c r="A181" s="9">
        <v>2051</v>
      </c>
      <c r="B181" s="9" t="s">
        <v>136</v>
      </c>
      <c r="C181" s="42">
        <v>89.138000000000005</v>
      </c>
      <c r="D181" s="33">
        <f t="shared" si="41"/>
        <v>3.0924534179898662</v>
      </c>
      <c r="E181" s="48">
        <f t="shared" si="30"/>
        <v>2.6334475477674841</v>
      </c>
      <c r="F181" s="34">
        <f t="shared" si="42"/>
        <v>3.9768950955349682</v>
      </c>
      <c r="G181" s="35">
        <f t="shared" si="31"/>
        <v>2.4537867906283073</v>
      </c>
      <c r="H181" s="34">
        <f t="shared" si="43"/>
        <v>3.7055735812566146</v>
      </c>
      <c r="I181" s="36">
        <f t="shared" si="35"/>
        <v>2.2257812089515343</v>
      </c>
      <c r="J181" s="34">
        <f t="shared" si="44"/>
        <v>3.3615624179030683</v>
      </c>
    </row>
    <row r="182" spans="1:10" x14ac:dyDescent="0.25">
      <c r="A182" s="9">
        <v>2053</v>
      </c>
      <c r="B182" s="9" t="s">
        <v>137</v>
      </c>
      <c r="C182" s="42">
        <v>102.17700000000001</v>
      </c>
      <c r="D182" s="33">
        <f t="shared" si="41"/>
        <v>3.5448138043253223</v>
      </c>
      <c r="E182" s="48">
        <f t="shared" si="30"/>
        <v>2.9243152761811824</v>
      </c>
      <c r="F182" s="34">
        <f t="shared" si="42"/>
        <v>4.5586305523623647</v>
      </c>
      <c r="G182" s="35">
        <f t="shared" si="31"/>
        <v>2.7248102257850588</v>
      </c>
      <c r="H182" s="34">
        <f t="shared" si="43"/>
        <v>4.2476204515701177</v>
      </c>
      <c r="I182" s="36">
        <f t="shared" si="35"/>
        <v>2.4716438733990098</v>
      </c>
      <c r="J182" s="34">
        <f t="shared" si="44"/>
        <v>3.8532877467980193</v>
      </c>
    </row>
    <row r="183" spans="1:10" x14ac:dyDescent="0.25">
      <c r="A183" s="9">
        <v>2054</v>
      </c>
      <c r="B183" s="9" t="s">
        <v>138</v>
      </c>
      <c r="C183" s="42">
        <v>87.122</v>
      </c>
      <c r="D183" s="33">
        <f t="shared" si="41"/>
        <v>3.0225125836580711</v>
      </c>
      <c r="E183" s="48">
        <f t="shared" si="30"/>
        <v>2.5884755912921396</v>
      </c>
      <c r="F183" s="34">
        <f t="shared" si="42"/>
        <v>3.8869511825842795</v>
      </c>
      <c r="G183" s="35">
        <f t="shared" si="31"/>
        <v>2.4118830215297562</v>
      </c>
      <c r="H183" s="34">
        <f t="shared" si="43"/>
        <v>3.6217660430595124</v>
      </c>
      <c r="I183" s="36">
        <f t="shared" si="35"/>
        <v>2.1877676242037691</v>
      </c>
      <c r="J183" s="34">
        <f t="shared" si="44"/>
        <v>3.2855352484075384</v>
      </c>
    </row>
    <row r="184" spans="1:10" x14ac:dyDescent="0.25">
      <c r="A184" s="10">
        <v>2055</v>
      </c>
      <c r="B184" s="10" t="s">
        <v>139</v>
      </c>
      <c r="C184" s="43">
        <v>104.152</v>
      </c>
      <c r="D184" s="33">
        <f t="shared" ref="D184:D190" si="45">F184/1.29</f>
        <v>3.6021280998677772</v>
      </c>
      <c r="E184" s="48">
        <f t="shared" si="30"/>
        <v>2.9683726244147164</v>
      </c>
      <c r="F184" s="34">
        <f t="shared" si="42"/>
        <v>4.6467452488294327</v>
      </c>
      <c r="G184" s="35">
        <f t="shared" si="31"/>
        <v>2.7658617852938083</v>
      </c>
      <c r="H184" s="34">
        <f t="shared" si="43"/>
        <v>4.3297235705876167</v>
      </c>
      <c r="I184" s="36">
        <f t="shared" si="35"/>
        <v>2.508884364409345</v>
      </c>
      <c r="J184" s="34">
        <f t="shared" si="44"/>
        <v>3.9277687288186898</v>
      </c>
    </row>
    <row r="185" spans="1:10" x14ac:dyDescent="0.25">
      <c r="A185" s="10">
        <v>2056</v>
      </c>
      <c r="B185" s="10" t="s">
        <v>140</v>
      </c>
      <c r="C185" s="43">
        <v>72.106999999999999</v>
      </c>
      <c r="D185" s="33">
        <f t="shared" si="45"/>
        <v>2.4938421815919605</v>
      </c>
      <c r="E185" s="48">
        <f t="shared" si="30"/>
        <v>2.2535282071268146</v>
      </c>
      <c r="F185" s="34">
        <f t="shared" si="42"/>
        <v>3.2170564142536291</v>
      </c>
      <c r="G185" s="35">
        <f t="shared" si="31"/>
        <v>2.0997872412645044</v>
      </c>
      <c r="H185" s="34">
        <f t="shared" si="43"/>
        <v>2.9975744825290085</v>
      </c>
      <c r="I185" s="36">
        <f t="shared" si="35"/>
        <v>1.9046456128011431</v>
      </c>
      <c r="J185" s="34">
        <f t="shared" si="44"/>
        <v>2.7192912256022859</v>
      </c>
    </row>
    <row r="186" spans="1:10" x14ac:dyDescent="0.25">
      <c r="A186" s="9">
        <v>2057</v>
      </c>
      <c r="B186" s="9" t="s">
        <v>141</v>
      </c>
      <c r="C186" s="42">
        <v>126.24299999999999</v>
      </c>
      <c r="D186" s="33">
        <f t="shared" si="45"/>
        <v>4.3661519482257454</v>
      </c>
      <c r="E186" s="48">
        <f t="shared" si="30"/>
        <v>3.4611680066056056</v>
      </c>
      <c r="F186" s="34">
        <f t="shared" si="42"/>
        <v>5.6323360132112112</v>
      </c>
      <c r="G186" s="35">
        <f t="shared" si="31"/>
        <v>3.225036469399015</v>
      </c>
      <c r="H186" s="34">
        <f t="shared" si="43"/>
        <v>5.2480729387980301</v>
      </c>
      <c r="I186" s="36">
        <f t="shared" si="35"/>
        <v>2.9254310413254561</v>
      </c>
      <c r="J186" s="34">
        <f t="shared" si="44"/>
        <v>4.7608620826509123</v>
      </c>
    </row>
    <row r="187" spans="1:10" x14ac:dyDescent="0.25">
      <c r="A187" s="9">
        <v>2078</v>
      </c>
      <c r="B187" s="9" t="s">
        <v>142</v>
      </c>
      <c r="C187" s="42">
        <v>174.15899999999999</v>
      </c>
      <c r="D187" s="33">
        <f t="shared" si="45"/>
        <v>6.0233411527850853</v>
      </c>
      <c r="E187" s="48">
        <f t="shared" si="30"/>
        <v>4.5300550435463798</v>
      </c>
      <c r="F187" s="34">
        <f t="shared" si="42"/>
        <v>7.7701100870927604</v>
      </c>
      <c r="G187" s="35">
        <f t="shared" si="31"/>
        <v>4.2209992670806544</v>
      </c>
      <c r="H187" s="34">
        <f t="shared" si="43"/>
        <v>7.2399985341613089</v>
      </c>
      <c r="I187" s="36">
        <f t="shared" si="35"/>
        <v>3.8289324930982325</v>
      </c>
      <c r="J187" s="34">
        <f t="shared" si="44"/>
        <v>6.5678649861964651</v>
      </c>
    </row>
    <row r="188" spans="1:10" x14ac:dyDescent="0.25">
      <c r="A188" s="9">
        <v>2079</v>
      </c>
      <c r="B188" s="9" t="s">
        <v>312</v>
      </c>
      <c r="C188" s="42">
        <v>103.169</v>
      </c>
      <c r="D188" s="33">
        <f t="shared" si="45"/>
        <v>3.5681307505881663</v>
      </c>
      <c r="E188" s="48">
        <f t="shared" si="30"/>
        <v>2.9464443341293673</v>
      </c>
      <c r="F188" s="34">
        <f t="shared" si="42"/>
        <v>4.6028886682587347</v>
      </c>
      <c r="G188" s="35">
        <f t="shared" si="31"/>
        <v>2.7454295407383138</v>
      </c>
      <c r="H188" s="34">
        <f t="shared" si="43"/>
        <v>4.2888590814766276</v>
      </c>
      <c r="I188" s="36">
        <f t="shared" si="35"/>
        <v>2.4903489706558459</v>
      </c>
      <c r="J188" s="34">
        <f t="shared" si="44"/>
        <v>3.890697941311692</v>
      </c>
    </row>
    <row r="189" spans="1:10" x14ac:dyDescent="0.25">
      <c r="A189" s="9">
        <v>2205</v>
      </c>
      <c r="B189" s="9" t="s">
        <v>143</v>
      </c>
      <c r="C189" s="42">
        <v>108.14400000000001</v>
      </c>
      <c r="D189" s="33">
        <f t="shared" si="45"/>
        <v>3.7401926149483535</v>
      </c>
      <c r="E189" s="48">
        <f t="shared" si="30"/>
        <v>3.0574242366416882</v>
      </c>
      <c r="F189" s="34">
        <f t="shared" si="42"/>
        <v>4.8248484732833763</v>
      </c>
      <c r="G189" s="35">
        <f t="shared" si="31"/>
        <v>2.8488378995008601</v>
      </c>
      <c r="H189" s="34">
        <f t="shared" si="43"/>
        <v>4.4956757990017202</v>
      </c>
      <c r="I189" s="36">
        <f t="shared" si="35"/>
        <v>2.5841572961122607</v>
      </c>
      <c r="J189" s="34">
        <f t="shared" si="44"/>
        <v>4.0783145922245216</v>
      </c>
    </row>
    <row r="190" spans="1:10" x14ac:dyDescent="0.25">
      <c r="A190" s="9">
        <v>2206</v>
      </c>
      <c r="B190" s="9" t="s">
        <v>313</v>
      </c>
      <c r="C190" s="42">
        <v>153.565</v>
      </c>
      <c r="D190" s="33">
        <f t="shared" si="45"/>
        <v>5.3110914975823347</v>
      </c>
      <c r="E190" s="48">
        <f t="shared" si="30"/>
        <v>4.0706540159406064</v>
      </c>
      <c r="F190" s="34">
        <f t="shared" si="42"/>
        <v>6.8513080318812118</v>
      </c>
      <c r="G190" s="35">
        <f t="shared" si="31"/>
        <v>3.7929406258030922</v>
      </c>
      <c r="H190" s="34">
        <f t="shared" si="43"/>
        <v>6.3838812516061845</v>
      </c>
      <c r="I190" s="36">
        <f t="shared" si="35"/>
        <v>3.4406131655707144</v>
      </c>
      <c r="J190" s="34">
        <f t="shared" si="44"/>
        <v>5.7912263311414289</v>
      </c>
    </row>
    <row r="191" spans="1:10" x14ac:dyDescent="0.25">
      <c r="A191" s="9">
        <v>2209</v>
      </c>
      <c r="B191" s="9" t="s">
        <v>261</v>
      </c>
      <c r="C191" s="47" t="s">
        <v>298</v>
      </c>
      <c r="D191" s="33"/>
      <c r="E191" s="48"/>
      <c r="F191" s="34"/>
      <c r="G191" s="35"/>
      <c r="H191" s="34"/>
      <c r="I191" s="36"/>
      <c r="J191" s="34"/>
    </row>
    <row r="192" spans="1:10" x14ac:dyDescent="0.25">
      <c r="A192" s="9">
        <v>2215</v>
      </c>
      <c r="B192" s="9" t="s">
        <v>144</v>
      </c>
      <c r="C192" s="42">
        <v>98.057000000000002</v>
      </c>
      <c r="D192" s="33">
        <f t="shared" ref="D192:D223" si="46">F192/1.29</f>
        <v>3.3913307002144428</v>
      </c>
      <c r="E192" s="48">
        <f t="shared" si="30"/>
        <v>2.8324083016383157</v>
      </c>
      <c r="F192" s="34">
        <f t="shared" ref="F192:F223" si="47">(101325*C192/1000)/(8.3144621*273.15)</f>
        <v>4.3748166032766314</v>
      </c>
      <c r="G192" s="35">
        <f t="shared" si="31"/>
        <v>2.6391735548098447</v>
      </c>
      <c r="H192" s="34">
        <f t="shared" ref="H192:H223" si="48">(101325*C192/1000)/(8.3144621*293.15)</f>
        <v>4.0763471096196895</v>
      </c>
      <c r="I192" s="36">
        <f t="shared" si="35"/>
        <v>2.3939573807597276</v>
      </c>
      <c r="J192" s="34">
        <f t="shared" ref="J192:J223" si="49">(101325*C192/1000)/(8.3144621*323.15)</f>
        <v>3.697914761519455</v>
      </c>
    </row>
    <row r="193" spans="1:10" x14ac:dyDescent="0.25">
      <c r="A193" s="9">
        <v>2218</v>
      </c>
      <c r="B193" s="9" t="s">
        <v>145</v>
      </c>
      <c r="C193" s="42">
        <v>72.063000000000002</v>
      </c>
      <c r="D193" s="33">
        <f t="shared" si="46"/>
        <v>2.4923204284197293</v>
      </c>
      <c r="E193" s="48">
        <f t="shared" si="30"/>
        <v>2.2525466763307254</v>
      </c>
      <c r="F193" s="34">
        <f t="shared" si="47"/>
        <v>3.2150933526614511</v>
      </c>
      <c r="G193" s="35">
        <f t="shared" si="31"/>
        <v>2.0988726748754485</v>
      </c>
      <c r="H193" s="34">
        <f t="shared" si="48"/>
        <v>2.995745349750897</v>
      </c>
      <c r="I193" s="36">
        <f t="shared" si="35"/>
        <v>1.9038159512292672</v>
      </c>
      <c r="J193" s="34">
        <f t="shared" si="49"/>
        <v>2.7176319024585345</v>
      </c>
    </row>
    <row r="194" spans="1:10" x14ac:dyDescent="0.25">
      <c r="A194" s="10">
        <v>2227</v>
      </c>
      <c r="B194" s="10" t="s">
        <v>242</v>
      </c>
      <c r="C194" s="43">
        <v>142.19800000000001</v>
      </c>
      <c r="D194" s="33">
        <f t="shared" si="46"/>
        <v>4.9179603996562546</v>
      </c>
      <c r="E194" s="48">
        <f t="shared" si="30"/>
        <v>3.8170844577782845</v>
      </c>
      <c r="F194" s="34">
        <f t="shared" si="47"/>
        <v>6.344168915556569</v>
      </c>
      <c r="G194" s="35">
        <f t="shared" si="31"/>
        <v>3.5566707134304574</v>
      </c>
      <c r="H194" s="34">
        <f t="shared" si="48"/>
        <v>5.9113414268609148</v>
      </c>
      <c r="I194" s="36">
        <f t="shared" si="35"/>
        <v>3.2262776408545211</v>
      </c>
      <c r="J194" s="34">
        <f t="shared" si="49"/>
        <v>5.3625552817090423</v>
      </c>
    </row>
    <row r="195" spans="1:10" x14ac:dyDescent="0.25">
      <c r="A195" s="10">
        <v>2238</v>
      </c>
      <c r="B195" s="10" t="s">
        <v>146</v>
      </c>
      <c r="C195" s="43">
        <v>126.583</v>
      </c>
      <c r="D195" s="33">
        <f t="shared" si="46"/>
        <v>4.3779109500111648</v>
      </c>
      <c r="E195" s="48">
        <f t="shared" si="30"/>
        <v>3.4687525627572016</v>
      </c>
      <c r="F195" s="34">
        <f t="shared" si="47"/>
        <v>5.6475051255144031</v>
      </c>
      <c r="G195" s="35">
        <f t="shared" si="31"/>
        <v>3.2321035733144456</v>
      </c>
      <c r="H195" s="34">
        <f t="shared" si="48"/>
        <v>5.2622071466288913</v>
      </c>
      <c r="I195" s="36">
        <f t="shared" si="35"/>
        <v>2.9318420625626787</v>
      </c>
      <c r="J195" s="34">
        <f t="shared" si="49"/>
        <v>4.7736841251253574</v>
      </c>
    </row>
    <row r="196" spans="1:10" x14ac:dyDescent="0.25">
      <c r="A196" s="10">
        <v>2241</v>
      </c>
      <c r="B196" s="10" t="s">
        <v>147</v>
      </c>
      <c r="C196" s="43">
        <v>98.188999999999993</v>
      </c>
      <c r="D196" s="33">
        <f t="shared" si="46"/>
        <v>3.3958959597311349</v>
      </c>
      <c r="E196" s="48">
        <f t="shared" si="30"/>
        <v>2.835352894026582</v>
      </c>
      <c r="F196" s="34">
        <f t="shared" si="47"/>
        <v>4.3807057880531639</v>
      </c>
      <c r="G196" s="35">
        <f t="shared" si="31"/>
        <v>2.6419172539770113</v>
      </c>
      <c r="H196" s="34">
        <f t="shared" si="48"/>
        <v>4.0818345079540226</v>
      </c>
      <c r="I196" s="36">
        <f t="shared" si="35"/>
        <v>2.3964463654753549</v>
      </c>
      <c r="J196" s="34">
        <f t="shared" si="49"/>
        <v>3.7028927309507096</v>
      </c>
    </row>
    <row r="197" spans="1:10" x14ac:dyDescent="0.25">
      <c r="A197" s="10">
        <v>2247</v>
      </c>
      <c r="B197" s="10" t="s">
        <v>148</v>
      </c>
      <c r="C197" s="43">
        <v>142.286</v>
      </c>
      <c r="D197" s="33">
        <f t="shared" si="46"/>
        <v>4.9210039060007151</v>
      </c>
      <c r="E197" s="48">
        <f t="shared" si="30"/>
        <v>3.8190475193704616</v>
      </c>
      <c r="F197" s="34">
        <f t="shared" si="47"/>
        <v>6.3480950387409232</v>
      </c>
      <c r="G197" s="35">
        <f t="shared" si="31"/>
        <v>3.558499846208568</v>
      </c>
      <c r="H197" s="34">
        <f t="shared" si="48"/>
        <v>5.914999692417136</v>
      </c>
      <c r="I197" s="36">
        <f t="shared" si="35"/>
        <v>3.227936963998272</v>
      </c>
      <c r="J197" s="34">
        <f t="shared" si="49"/>
        <v>5.3658739279965442</v>
      </c>
    </row>
    <row r="198" spans="1:10" x14ac:dyDescent="0.25">
      <c r="A198" s="9">
        <v>2248</v>
      </c>
      <c r="B198" s="9" t="s">
        <v>149</v>
      </c>
      <c r="C198" s="42">
        <v>129.24700000000001</v>
      </c>
      <c r="D198" s="33">
        <f t="shared" si="46"/>
        <v>4.4700461875298672</v>
      </c>
      <c r="E198" s="48">
        <f t="shared" si="30"/>
        <v>3.5281797909567643</v>
      </c>
      <c r="F198" s="34">
        <f t="shared" si="47"/>
        <v>5.7663595819135285</v>
      </c>
      <c r="G198" s="35">
        <f t="shared" si="31"/>
        <v>3.2874764110518173</v>
      </c>
      <c r="H198" s="34">
        <f t="shared" si="48"/>
        <v>5.3729528221036347</v>
      </c>
      <c r="I198" s="36">
        <f t="shared" si="35"/>
        <v>2.9820742995507974</v>
      </c>
      <c r="J198" s="34">
        <f t="shared" si="49"/>
        <v>4.8741485991015949</v>
      </c>
    </row>
    <row r="199" spans="1:10" x14ac:dyDescent="0.25">
      <c r="A199" s="9">
        <v>2259</v>
      </c>
      <c r="B199" s="9" t="s">
        <v>150</v>
      </c>
      <c r="C199" s="42">
        <v>146.238</v>
      </c>
      <c r="D199" s="33">
        <f t="shared" si="46"/>
        <v>5.0576850091065371</v>
      </c>
      <c r="E199" s="48">
        <f t="shared" si="30"/>
        <v>3.9072068308737165</v>
      </c>
      <c r="F199" s="34">
        <f t="shared" si="47"/>
        <v>6.5244136617474329</v>
      </c>
      <c r="G199" s="35">
        <f t="shared" si="31"/>
        <v>3.6406445364255693</v>
      </c>
      <c r="H199" s="34">
        <f t="shared" si="48"/>
        <v>6.0792890728511386</v>
      </c>
      <c r="I199" s="36">
        <f t="shared" si="35"/>
        <v>3.3024556579085735</v>
      </c>
      <c r="J199" s="34">
        <f t="shared" si="49"/>
        <v>5.5149113158171472</v>
      </c>
    </row>
    <row r="200" spans="1:10" x14ac:dyDescent="0.25">
      <c r="A200" s="10">
        <v>2263</v>
      </c>
      <c r="B200" s="10" t="s">
        <v>151</v>
      </c>
      <c r="C200" s="43">
        <v>112.21599999999999</v>
      </c>
      <c r="D200" s="33">
        <f t="shared" si="46"/>
        <v>3.8810239539784397</v>
      </c>
      <c r="E200" s="48">
        <f t="shared" ref="E200:E263" si="50">(F200+1.29)/2</f>
        <v>3.1482604503160938</v>
      </c>
      <c r="F200" s="34">
        <f t="shared" si="47"/>
        <v>5.0065209006321876</v>
      </c>
      <c r="G200" s="35">
        <f t="shared" ref="G200:G263" si="51">(H200+1.202)/2</f>
        <v>2.9334768616880131</v>
      </c>
      <c r="H200" s="34">
        <f t="shared" si="48"/>
        <v>4.6649537233760263</v>
      </c>
      <c r="I200" s="36">
        <f t="shared" si="35"/>
        <v>2.6609387034004053</v>
      </c>
      <c r="J200" s="34">
        <f t="shared" si="49"/>
        <v>4.2318774068008107</v>
      </c>
    </row>
    <row r="201" spans="1:10" x14ac:dyDescent="0.25">
      <c r="A201" s="9">
        <v>2264</v>
      </c>
      <c r="B201" s="9" t="s">
        <v>152</v>
      </c>
      <c r="C201" s="42">
        <v>127.23099999999999</v>
      </c>
      <c r="D201" s="33">
        <f t="shared" si="46"/>
        <v>4.4003222240022</v>
      </c>
      <c r="E201" s="48">
        <f t="shared" si="50"/>
        <v>3.4832078344814192</v>
      </c>
      <c r="F201" s="34">
        <f t="shared" si="47"/>
        <v>5.6764156689628384</v>
      </c>
      <c r="G201" s="35">
        <f t="shared" si="51"/>
        <v>3.2455726419532653</v>
      </c>
      <c r="H201" s="34">
        <f t="shared" si="48"/>
        <v>5.2891452839065307</v>
      </c>
      <c r="I201" s="36">
        <f t="shared" ref="I201:I264" si="52">(J201+1.09)/2</f>
        <v>2.9440607148030313</v>
      </c>
      <c r="J201" s="34">
        <f t="shared" si="49"/>
        <v>4.7981214296060628</v>
      </c>
    </row>
    <row r="202" spans="1:10" x14ac:dyDescent="0.25">
      <c r="A202" s="10">
        <v>2265</v>
      </c>
      <c r="B202" s="10" t="s">
        <v>258</v>
      </c>
      <c r="C202" s="43">
        <v>73.094999999999999</v>
      </c>
      <c r="D202" s="33">
        <f t="shared" si="46"/>
        <v>2.5280124573684155</v>
      </c>
      <c r="E202" s="48">
        <f t="shared" si="50"/>
        <v>2.2755680350026282</v>
      </c>
      <c r="F202" s="34">
        <f t="shared" si="47"/>
        <v>3.2611360700052558</v>
      </c>
      <c r="G202" s="35">
        <f t="shared" si="51"/>
        <v>2.1203234138187543</v>
      </c>
      <c r="H202" s="34">
        <f t="shared" si="48"/>
        <v>3.0386468276375087</v>
      </c>
      <c r="I202" s="36">
        <f t="shared" si="52"/>
        <v>1.9232752862787184</v>
      </c>
      <c r="J202" s="34">
        <f t="shared" si="49"/>
        <v>2.7565505725574369</v>
      </c>
    </row>
    <row r="203" spans="1:10" x14ac:dyDescent="0.25">
      <c r="A203" s="9">
        <v>2266</v>
      </c>
      <c r="B203" s="9" t="s">
        <v>153</v>
      </c>
      <c r="C203" s="42">
        <v>87.165999999999997</v>
      </c>
      <c r="D203" s="33">
        <f t="shared" si="46"/>
        <v>3.0146622047879506</v>
      </c>
      <c r="E203" s="48">
        <f t="shared" si="50"/>
        <v>2.5894571220882283</v>
      </c>
      <c r="F203" s="34">
        <f t="shared" si="47"/>
        <v>3.8889142441764566</v>
      </c>
      <c r="G203" s="35">
        <f t="shared" si="51"/>
        <v>2.4127975879188117</v>
      </c>
      <c r="H203" s="34">
        <f t="shared" si="48"/>
        <v>3.623595175837623</v>
      </c>
      <c r="I203" s="36">
        <f t="shared" si="52"/>
        <v>2.1885972857756446</v>
      </c>
      <c r="J203" s="34">
        <f t="shared" si="49"/>
        <v>3.2871945715512894</v>
      </c>
    </row>
    <row r="204" spans="1:10" x14ac:dyDescent="0.25">
      <c r="A204" s="9">
        <v>2276</v>
      </c>
      <c r="B204" s="9" t="s">
        <v>154</v>
      </c>
      <c r="C204" s="42">
        <v>129.24700000000001</v>
      </c>
      <c r="D204" s="33">
        <f t="shared" si="46"/>
        <v>4.4700461875298672</v>
      </c>
      <c r="E204" s="48">
        <f t="shared" si="50"/>
        <v>3.5281797909567643</v>
      </c>
      <c r="F204" s="34">
        <f t="shared" si="47"/>
        <v>5.7663595819135285</v>
      </c>
      <c r="G204" s="35">
        <f t="shared" si="51"/>
        <v>3.2874764110518173</v>
      </c>
      <c r="H204" s="34">
        <f t="shared" si="48"/>
        <v>5.3729528221036347</v>
      </c>
      <c r="I204" s="36">
        <f t="shared" si="52"/>
        <v>2.9820742995507974</v>
      </c>
      <c r="J204" s="34">
        <f t="shared" si="49"/>
        <v>4.8741485991015949</v>
      </c>
    </row>
    <row r="205" spans="1:10" x14ac:dyDescent="0.25">
      <c r="A205" s="9">
        <v>2278</v>
      </c>
      <c r="B205" s="15" t="s">
        <v>155</v>
      </c>
      <c r="C205" s="21">
        <v>98.188999999999993</v>
      </c>
      <c r="D205" s="33">
        <f t="shared" si="46"/>
        <v>3.3958959597311349</v>
      </c>
      <c r="E205" s="48">
        <f t="shared" si="50"/>
        <v>2.835352894026582</v>
      </c>
      <c r="F205" s="34">
        <f t="shared" si="47"/>
        <v>4.3807057880531639</v>
      </c>
      <c r="G205" s="35">
        <f t="shared" si="51"/>
        <v>2.6419172539770113</v>
      </c>
      <c r="H205" s="34">
        <f t="shared" si="48"/>
        <v>4.0818345079540226</v>
      </c>
      <c r="I205" s="36">
        <f t="shared" si="52"/>
        <v>2.3964463654753549</v>
      </c>
      <c r="J205" s="34">
        <f t="shared" si="49"/>
        <v>3.7028927309507096</v>
      </c>
    </row>
    <row r="206" spans="1:10" x14ac:dyDescent="0.25">
      <c r="A206" s="9">
        <v>2280</v>
      </c>
      <c r="B206" s="9" t="s">
        <v>156</v>
      </c>
      <c r="C206" s="42">
        <v>116.208</v>
      </c>
      <c r="D206" s="33">
        <f t="shared" si="46"/>
        <v>4.0190884690590165</v>
      </c>
      <c r="E206" s="48">
        <f t="shared" si="50"/>
        <v>3.2373120625430656</v>
      </c>
      <c r="F206" s="34">
        <f t="shared" si="47"/>
        <v>5.1846241250861311</v>
      </c>
      <c r="G206" s="35">
        <f t="shared" si="51"/>
        <v>3.0164529758950653</v>
      </c>
      <c r="H206" s="34">
        <f t="shared" si="48"/>
        <v>4.8309059517901307</v>
      </c>
      <c r="I206" s="36">
        <f t="shared" si="52"/>
        <v>2.7362116351033214</v>
      </c>
      <c r="J206" s="34">
        <f t="shared" si="49"/>
        <v>4.382423270206643</v>
      </c>
    </row>
    <row r="207" spans="1:10" x14ac:dyDescent="0.25">
      <c r="A207" s="9">
        <v>2282</v>
      </c>
      <c r="B207" s="9" t="s">
        <v>157</v>
      </c>
      <c r="C207" s="42">
        <v>102.17700000000001</v>
      </c>
      <c r="D207" s="33">
        <f t="shared" si="46"/>
        <v>3.5338221336142359</v>
      </c>
      <c r="E207" s="48">
        <f t="shared" si="50"/>
        <v>2.9243152761811824</v>
      </c>
      <c r="F207" s="34">
        <f t="shared" si="47"/>
        <v>4.5586305523623647</v>
      </c>
      <c r="G207" s="35">
        <f t="shared" si="51"/>
        <v>2.7248102257850588</v>
      </c>
      <c r="H207" s="34">
        <f t="shared" si="48"/>
        <v>4.2476204515701177</v>
      </c>
      <c r="I207" s="36">
        <f t="shared" si="52"/>
        <v>2.4716438733990098</v>
      </c>
      <c r="J207" s="34">
        <f t="shared" si="49"/>
        <v>3.8532877467980193</v>
      </c>
    </row>
    <row r="208" spans="1:10" x14ac:dyDescent="0.25">
      <c r="A208" s="10">
        <v>2286</v>
      </c>
      <c r="B208" s="10" t="s">
        <v>158</v>
      </c>
      <c r="C208" s="43">
        <v>170.34</v>
      </c>
      <c r="D208" s="33">
        <f t="shared" si="46"/>
        <v>5.8912598944953256</v>
      </c>
      <c r="E208" s="48">
        <f t="shared" si="50"/>
        <v>4.4448626319494853</v>
      </c>
      <c r="F208" s="34">
        <f t="shared" si="47"/>
        <v>7.5997252638989705</v>
      </c>
      <c r="G208" s="35">
        <f t="shared" si="51"/>
        <v>4.1416190616305713</v>
      </c>
      <c r="H208" s="34">
        <f t="shared" si="48"/>
        <v>7.0812381232611425</v>
      </c>
      <c r="I208" s="36">
        <f t="shared" si="52"/>
        <v>3.7569216398483736</v>
      </c>
      <c r="J208" s="34">
        <f t="shared" si="49"/>
        <v>6.4238432796967473</v>
      </c>
    </row>
    <row r="209" spans="1:10" x14ac:dyDescent="0.25">
      <c r="A209" s="9">
        <v>2288</v>
      </c>
      <c r="B209" s="15" t="s">
        <v>159</v>
      </c>
      <c r="C209" s="21">
        <v>84.162000000000006</v>
      </c>
      <c r="D209" s="33">
        <f t="shared" si="46"/>
        <v>2.9107679654838301</v>
      </c>
      <c r="E209" s="48">
        <f t="shared" si="50"/>
        <v>2.5224453377370706</v>
      </c>
      <c r="F209" s="34">
        <f t="shared" si="47"/>
        <v>3.7548906754741411</v>
      </c>
      <c r="G209" s="35">
        <f t="shared" si="51"/>
        <v>2.3503576462660103</v>
      </c>
      <c r="H209" s="34">
        <f t="shared" si="48"/>
        <v>3.4987152925320202</v>
      </c>
      <c r="I209" s="36">
        <f t="shared" si="52"/>
        <v>2.1319540275503042</v>
      </c>
      <c r="J209" s="34">
        <f t="shared" si="49"/>
        <v>3.1739080551006085</v>
      </c>
    </row>
    <row r="210" spans="1:10" x14ac:dyDescent="0.25">
      <c r="A210" s="9">
        <v>2289</v>
      </c>
      <c r="B210" s="9" t="s">
        <v>160</v>
      </c>
      <c r="C210" s="42">
        <v>170.3</v>
      </c>
      <c r="D210" s="33">
        <f t="shared" si="46"/>
        <v>5.8898764825205712</v>
      </c>
      <c r="E210" s="48">
        <f t="shared" si="50"/>
        <v>4.4439703312257688</v>
      </c>
      <c r="F210" s="34">
        <f t="shared" si="47"/>
        <v>7.5979406624515367</v>
      </c>
      <c r="G210" s="35">
        <f t="shared" si="51"/>
        <v>4.1407876376405213</v>
      </c>
      <c r="H210" s="34">
        <f t="shared" si="48"/>
        <v>7.0795752752810417</v>
      </c>
      <c r="I210" s="36">
        <f t="shared" si="52"/>
        <v>3.7561674020557589</v>
      </c>
      <c r="J210" s="34">
        <f t="shared" si="49"/>
        <v>6.422334804111518</v>
      </c>
    </row>
    <row r="211" spans="1:10" x14ac:dyDescent="0.25">
      <c r="A211" s="10">
        <v>2302</v>
      </c>
      <c r="B211" s="10" t="s">
        <v>161</v>
      </c>
      <c r="C211" s="43">
        <v>114.188</v>
      </c>
      <c r="D211" s="33">
        <f t="shared" si="46"/>
        <v>3.9492261643338753</v>
      </c>
      <c r="E211" s="48">
        <f t="shared" si="50"/>
        <v>3.1922508759953496</v>
      </c>
      <c r="F211" s="34">
        <f t="shared" si="47"/>
        <v>5.0945017519906992</v>
      </c>
      <c r="G211" s="35">
        <f t="shared" si="51"/>
        <v>2.9744660643975092</v>
      </c>
      <c r="H211" s="34">
        <f t="shared" si="48"/>
        <v>4.7469321287950184</v>
      </c>
      <c r="I211" s="36">
        <f t="shared" si="52"/>
        <v>2.698122626576295</v>
      </c>
      <c r="J211" s="34">
        <f t="shared" si="49"/>
        <v>4.3062452531525901</v>
      </c>
    </row>
    <row r="212" spans="1:10" x14ac:dyDescent="0.25">
      <c r="A212" s="10">
        <v>2303</v>
      </c>
      <c r="B212" s="10" t="s">
        <v>162</v>
      </c>
      <c r="C212" s="43">
        <v>118.179</v>
      </c>
      <c r="D212" s="33">
        <f t="shared" si="46"/>
        <v>4.087256094115082</v>
      </c>
      <c r="E212" s="48">
        <f t="shared" si="50"/>
        <v>3.2812801807042282</v>
      </c>
      <c r="F212" s="34">
        <f t="shared" si="47"/>
        <v>5.2725603614084564</v>
      </c>
      <c r="G212" s="35">
        <f t="shared" si="51"/>
        <v>3.0574213930048098</v>
      </c>
      <c r="H212" s="34">
        <f t="shared" si="48"/>
        <v>4.9128427860096195</v>
      </c>
      <c r="I212" s="36">
        <f t="shared" si="52"/>
        <v>2.7733767023343958</v>
      </c>
      <c r="J212" s="34">
        <f t="shared" si="49"/>
        <v>4.4567534046687918</v>
      </c>
    </row>
    <row r="213" spans="1:10" x14ac:dyDescent="0.25">
      <c r="A213" s="9">
        <v>2309</v>
      </c>
      <c r="B213" s="15" t="s">
        <v>163</v>
      </c>
      <c r="C213" s="21">
        <v>110.2</v>
      </c>
      <c r="D213" s="33">
        <f t="shared" si="46"/>
        <v>3.8112999904507747</v>
      </c>
      <c r="E213" s="48">
        <f t="shared" si="50"/>
        <v>3.1032884938407497</v>
      </c>
      <c r="F213" s="34">
        <f t="shared" si="47"/>
        <v>4.9165769876814993</v>
      </c>
      <c r="G213" s="35">
        <f t="shared" si="51"/>
        <v>2.891573092589462</v>
      </c>
      <c r="H213" s="34">
        <f t="shared" si="48"/>
        <v>4.5811461851789241</v>
      </c>
      <c r="I213" s="36">
        <f t="shared" si="52"/>
        <v>2.6229251186526406</v>
      </c>
      <c r="J213" s="34">
        <f t="shared" si="49"/>
        <v>4.1558502373052812</v>
      </c>
    </row>
    <row r="214" spans="1:10" x14ac:dyDescent="0.25">
      <c r="A214" s="9">
        <v>2311</v>
      </c>
      <c r="B214" s="15" t="s">
        <v>314</v>
      </c>
      <c r="C214" s="21">
        <v>137.18199999999999</v>
      </c>
      <c r="D214" s="33">
        <f t="shared" si="46"/>
        <v>4.7444805380219428</v>
      </c>
      <c r="E214" s="48">
        <f t="shared" si="50"/>
        <v>3.7051899470241532</v>
      </c>
      <c r="F214" s="34">
        <f t="shared" si="47"/>
        <v>6.1203798940483063</v>
      </c>
      <c r="G214" s="35">
        <f t="shared" si="51"/>
        <v>3.4524101450781086</v>
      </c>
      <c r="H214" s="34">
        <f t="shared" si="48"/>
        <v>5.7028202901562173</v>
      </c>
      <c r="I214" s="36">
        <f t="shared" si="52"/>
        <v>3.1316962216606758</v>
      </c>
      <c r="J214" s="34">
        <f t="shared" si="49"/>
        <v>5.1733924433213518</v>
      </c>
    </row>
    <row r="215" spans="1:10" x14ac:dyDescent="0.25">
      <c r="A215" s="9">
        <v>2312</v>
      </c>
      <c r="B215" s="9" t="s">
        <v>164</v>
      </c>
      <c r="C215" s="42">
        <v>94.113</v>
      </c>
      <c r="D215" s="33">
        <f t="shared" si="46"/>
        <v>3.2549262795035729</v>
      </c>
      <c r="E215" s="48">
        <f t="shared" si="50"/>
        <v>2.7444274502798045</v>
      </c>
      <c r="F215" s="34">
        <f t="shared" si="47"/>
        <v>4.198854900559609</v>
      </c>
      <c r="G215" s="35">
        <f t="shared" si="51"/>
        <v>2.5571951493908536</v>
      </c>
      <c r="H215" s="34">
        <f t="shared" si="48"/>
        <v>3.9123902987817067</v>
      </c>
      <c r="I215" s="36">
        <f t="shared" si="52"/>
        <v>2.3195895344079487</v>
      </c>
      <c r="J215" s="34">
        <f t="shared" si="49"/>
        <v>3.5491790688158975</v>
      </c>
    </row>
    <row r="216" spans="1:10" x14ac:dyDescent="0.25">
      <c r="A216" s="9">
        <v>2320</v>
      </c>
      <c r="B216" s="9" t="s">
        <v>275</v>
      </c>
      <c r="C216" s="42">
        <v>189.30699999999999</v>
      </c>
      <c r="D216" s="33">
        <f t="shared" si="46"/>
        <v>6.5472392676249074</v>
      </c>
      <c r="E216" s="48">
        <f t="shared" si="50"/>
        <v>4.8679693276180647</v>
      </c>
      <c r="F216" s="34">
        <f t="shared" si="47"/>
        <v>8.4459386552361302</v>
      </c>
      <c r="G216" s="35">
        <f t="shared" si="51"/>
        <v>4.5358595321128252</v>
      </c>
      <c r="H216" s="34">
        <f t="shared" si="48"/>
        <v>7.8697190642256496</v>
      </c>
      <c r="I216" s="36">
        <f t="shared" si="52"/>
        <v>4.1145623451613016</v>
      </c>
      <c r="J216" s="34">
        <f t="shared" si="49"/>
        <v>7.1391246903226024</v>
      </c>
    </row>
    <row r="217" spans="1:10" x14ac:dyDescent="0.25">
      <c r="A217" s="9">
        <v>2321</v>
      </c>
      <c r="B217" s="9" t="s">
        <v>315</v>
      </c>
      <c r="C217" s="42">
        <v>181.44</v>
      </c>
      <c r="D217" s="33">
        <f t="shared" si="46"/>
        <v>6.2751567174899145</v>
      </c>
      <c r="E217" s="48">
        <f t="shared" si="50"/>
        <v>4.6924760827809955</v>
      </c>
      <c r="F217" s="34">
        <f t="shared" si="47"/>
        <v>8.09495216556199</v>
      </c>
      <c r="G217" s="35">
        <f t="shared" si="51"/>
        <v>4.3723392188696195</v>
      </c>
      <c r="H217" s="34">
        <f t="shared" si="48"/>
        <v>7.5426784377392382</v>
      </c>
      <c r="I217" s="36">
        <f t="shared" si="52"/>
        <v>3.9662226272988663</v>
      </c>
      <c r="J217" s="34">
        <f t="shared" si="49"/>
        <v>6.8424452545977328</v>
      </c>
    </row>
    <row r="218" spans="1:10" x14ac:dyDescent="0.25">
      <c r="A218" s="9">
        <v>2323</v>
      </c>
      <c r="B218" s="9" t="s">
        <v>165</v>
      </c>
      <c r="C218" s="42">
        <v>166.15600000000001</v>
      </c>
      <c r="D218" s="33">
        <f t="shared" si="46"/>
        <v>5.7465550019359242</v>
      </c>
      <c r="E218" s="48">
        <f t="shared" si="50"/>
        <v>4.3515279762486712</v>
      </c>
      <c r="F218" s="34">
        <f t="shared" si="47"/>
        <v>7.4130559524973423</v>
      </c>
      <c r="G218" s="35">
        <f t="shared" si="51"/>
        <v>4.0546521122712758</v>
      </c>
      <c r="H218" s="34">
        <f t="shared" si="48"/>
        <v>6.9073042245425524</v>
      </c>
      <c r="I218" s="36">
        <f t="shared" si="52"/>
        <v>3.6780283667409082</v>
      </c>
      <c r="J218" s="34">
        <f t="shared" si="49"/>
        <v>6.2660567334818165</v>
      </c>
    </row>
    <row r="219" spans="1:10" x14ac:dyDescent="0.25">
      <c r="A219" s="9">
        <v>2324</v>
      </c>
      <c r="B219" s="9" t="s">
        <v>166</v>
      </c>
      <c r="C219" s="42">
        <v>168.32400000000001</v>
      </c>
      <c r="D219" s="33">
        <f t="shared" si="46"/>
        <v>5.8215359309676602</v>
      </c>
      <c r="E219" s="48">
        <f t="shared" si="50"/>
        <v>4.3998906754741416</v>
      </c>
      <c r="F219" s="34">
        <f t="shared" si="47"/>
        <v>7.5097813509482823</v>
      </c>
      <c r="G219" s="35">
        <f t="shared" si="51"/>
        <v>4.0997152925320197</v>
      </c>
      <c r="H219" s="34">
        <f t="shared" si="48"/>
        <v>6.9974305850640404</v>
      </c>
      <c r="I219" s="36">
        <f t="shared" si="52"/>
        <v>3.7189080551006084</v>
      </c>
      <c r="J219" s="34">
        <f t="shared" si="49"/>
        <v>6.3478161102012169</v>
      </c>
    </row>
    <row r="220" spans="1:10" x14ac:dyDescent="0.25">
      <c r="A220" s="10">
        <v>2325</v>
      </c>
      <c r="B220" s="10" t="s">
        <v>167</v>
      </c>
      <c r="C220" s="43">
        <v>120.19499999999999</v>
      </c>
      <c r="D220" s="33">
        <f t="shared" si="46"/>
        <v>4.1569800576427482</v>
      </c>
      <c r="E220" s="48">
        <f t="shared" si="50"/>
        <v>3.3262521371795728</v>
      </c>
      <c r="F220" s="34">
        <f t="shared" si="47"/>
        <v>5.3625042743591456</v>
      </c>
      <c r="G220" s="35">
        <f t="shared" si="51"/>
        <v>3.0993251621033613</v>
      </c>
      <c r="H220" s="34">
        <f t="shared" si="48"/>
        <v>4.9966503242067226</v>
      </c>
      <c r="I220" s="36">
        <f t="shared" si="52"/>
        <v>2.8113902870821605</v>
      </c>
      <c r="J220" s="34">
        <f t="shared" si="49"/>
        <v>4.5327805741643212</v>
      </c>
    </row>
    <row r="221" spans="1:10" x14ac:dyDescent="0.25">
      <c r="A221" s="10">
        <v>2333</v>
      </c>
      <c r="B221" s="10" t="s">
        <v>168</v>
      </c>
      <c r="C221" s="43">
        <v>100.117</v>
      </c>
      <c r="D221" s="33">
        <f t="shared" si="46"/>
        <v>3.4625764169143394</v>
      </c>
      <c r="E221" s="48">
        <f t="shared" si="50"/>
        <v>2.878361788909749</v>
      </c>
      <c r="F221" s="34">
        <f t="shared" si="47"/>
        <v>4.466723577819498</v>
      </c>
      <c r="G221" s="35">
        <f t="shared" si="51"/>
        <v>2.6819918902974518</v>
      </c>
      <c r="H221" s="34">
        <f t="shared" si="48"/>
        <v>4.1619837805949036</v>
      </c>
      <c r="I221" s="36">
        <f t="shared" si="52"/>
        <v>2.4328006270793687</v>
      </c>
      <c r="J221" s="34">
        <f t="shared" si="49"/>
        <v>3.7756012541587372</v>
      </c>
    </row>
    <row r="222" spans="1:10" x14ac:dyDescent="0.25">
      <c r="A222" s="10">
        <v>2348</v>
      </c>
      <c r="B222" s="10" t="s">
        <v>169</v>
      </c>
      <c r="C222" s="43">
        <v>128.17099999999999</v>
      </c>
      <c r="D222" s="33">
        <f t="shared" si="46"/>
        <v>4.4328324054089494</v>
      </c>
      <c r="E222" s="48">
        <f t="shared" si="50"/>
        <v>3.5041769014887727</v>
      </c>
      <c r="F222" s="34">
        <f t="shared" si="47"/>
        <v>5.7183538029775454</v>
      </c>
      <c r="G222" s="35">
        <f t="shared" si="51"/>
        <v>3.2651111057194551</v>
      </c>
      <c r="H222" s="34">
        <f t="shared" si="48"/>
        <v>5.3282222114389102</v>
      </c>
      <c r="I222" s="36">
        <f t="shared" si="52"/>
        <v>2.9617853029294698</v>
      </c>
      <c r="J222" s="34">
        <f t="shared" si="49"/>
        <v>4.8335706058589398</v>
      </c>
    </row>
    <row r="223" spans="1:10" x14ac:dyDescent="0.25">
      <c r="A223" s="9">
        <v>2350</v>
      </c>
      <c r="B223" s="9" t="s">
        <v>170</v>
      </c>
      <c r="C223" s="42">
        <v>88.15</v>
      </c>
      <c r="D223" s="33">
        <f t="shared" si="46"/>
        <v>3.0486941393669311</v>
      </c>
      <c r="E223" s="48">
        <f t="shared" si="50"/>
        <v>2.6114077198916705</v>
      </c>
      <c r="F223" s="34">
        <f t="shared" si="47"/>
        <v>3.932815439783341</v>
      </c>
      <c r="G223" s="35">
        <f t="shared" si="51"/>
        <v>2.433250618074057</v>
      </c>
      <c r="H223" s="34">
        <f t="shared" si="48"/>
        <v>3.6645012361481144</v>
      </c>
      <c r="I223" s="36">
        <f t="shared" si="52"/>
        <v>2.207151535473959</v>
      </c>
      <c r="J223" s="34">
        <f t="shared" si="49"/>
        <v>3.3243030709479178</v>
      </c>
    </row>
    <row r="224" spans="1:10" x14ac:dyDescent="0.25">
      <c r="A224" s="10">
        <v>2356</v>
      </c>
      <c r="B224" s="10" t="s">
        <v>171</v>
      </c>
      <c r="C224" s="43">
        <v>78.539000000000001</v>
      </c>
      <c r="D224" s="33">
        <f t="shared" ref="D224:D254" si="53">F224/1.29</f>
        <v>2.7162948271326082</v>
      </c>
      <c r="E224" s="48">
        <f t="shared" si="50"/>
        <v>2.3970101635005321</v>
      </c>
      <c r="F224" s="34">
        <f t="shared" ref="F224:F254" si="54">(101325*C224/1000)/(8.3144621*273.15)</f>
        <v>3.5040203270010646</v>
      </c>
      <c r="G224" s="35">
        <f t="shared" si="51"/>
        <v>2.2334802188646439</v>
      </c>
      <c r="H224" s="34">
        <f t="shared" ref="H224:H254" si="55">(101325*C224/1000)/(8.3144621*293.15)</f>
        <v>3.2649604377292882</v>
      </c>
      <c r="I224" s="36">
        <f t="shared" si="52"/>
        <v>2.0259270498535367</v>
      </c>
      <c r="J224" s="34">
        <f t="shared" ref="J224:J254" si="56">(101325*C224/1000)/(8.3144621*323.15)</f>
        <v>2.9618540997070735</v>
      </c>
    </row>
    <row r="225" spans="1:10" x14ac:dyDescent="0.25">
      <c r="A225" s="9">
        <v>2357</v>
      </c>
      <c r="B225" s="9" t="s">
        <v>172</v>
      </c>
      <c r="C225" s="42">
        <v>99.156999999999996</v>
      </c>
      <c r="D225" s="33">
        <f t="shared" si="53"/>
        <v>3.4293745295202127</v>
      </c>
      <c r="E225" s="48">
        <f t="shared" si="50"/>
        <v>2.8569465715405373</v>
      </c>
      <c r="F225" s="34">
        <f t="shared" si="54"/>
        <v>4.4238931430810746</v>
      </c>
      <c r="G225" s="35">
        <f t="shared" si="51"/>
        <v>2.6620377145362371</v>
      </c>
      <c r="H225" s="34">
        <f t="shared" si="55"/>
        <v>4.1220754290724742</v>
      </c>
      <c r="I225" s="36">
        <f t="shared" si="52"/>
        <v>2.4146989200566233</v>
      </c>
      <c r="J225" s="34">
        <f t="shared" si="56"/>
        <v>3.7393978401132464</v>
      </c>
    </row>
    <row r="226" spans="1:10" x14ac:dyDescent="0.25">
      <c r="A226" s="10">
        <v>2362</v>
      </c>
      <c r="B226" s="10" t="s">
        <v>173</v>
      </c>
      <c r="C226" s="43">
        <v>98.953999999999994</v>
      </c>
      <c r="D226" s="33">
        <f t="shared" si="53"/>
        <v>3.4223537137483295</v>
      </c>
      <c r="E226" s="48">
        <f t="shared" si="50"/>
        <v>2.8524181453676727</v>
      </c>
      <c r="F226" s="34">
        <f t="shared" si="54"/>
        <v>4.4148362907353453</v>
      </c>
      <c r="G226" s="35">
        <f t="shared" si="51"/>
        <v>2.6578182377867301</v>
      </c>
      <c r="H226" s="34">
        <f t="shared" si="55"/>
        <v>4.1136364755734602</v>
      </c>
      <c r="I226" s="36">
        <f t="shared" si="52"/>
        <v>2.4108711632591051</v>
      </c>
      <c r="J226" s="34">
        <f t="shared" si="56"/>
        <v>3.7317423265182104</v>
      </c>
    </row>
    <row r="227" spans="1:10" x14ac:dyDescent="0.25">
      <c r="A227" s="9">
        <v>2370</v>
      </c>
      <c r="B227" s="9" t="s">
        <v>174</v>
      </c>
      <c r="C227" s="42">
        <v>84.162000000000006</v>
      </c>
      <c r="D227" s="33">
        <f t="shared" si="53"/>
        <v>2.9107679654838301</v>
      </c>
      <c r="E227" s="48">
        <f t="shared" si="50"/>
        <v>2.5224453377370706</v>
      </c>
      <c r="F227" s="34">
        <f t="shared" si="54"/>
        <v>3.7548906754741411</v>
      </c>
      <c r="G227" s="35">
        <f t="shared" si="51"/>
        <v>2.3503576462660103</v>
      </c>
      <c r="H227" s="34">
        <f t="shared" si="55"/>
        <v>3.4987152925320202</v>
      </c>
      <c r="I227" s="36">
        <f t="shared" si="52"/>
        <v>2.1319540275503042</v>
      </c>
      <c r="J227" s="34">
        <f t="shared" si="56"/>
        <v>3.1739080551006085</v>
      </c>
    </row>
    <row r="228" spans="1:10" x14ac:dyDescent="0.25">
      <c r="A228" s="9">
        <v>2381</v>
      </c>
      <c r="B228" s="9" t="s">
        <v>175</v>
      </c>
      <c r="C228" s="42">
        <v>94.19</v>
      </c>
      <c r="D228" s="33">
        <f t="shared" si="53"/>
        <v>3.2575893475549775</v>
      </c>
      <c r="E228" s="48">
        <f t="shared" si="50"/>
        <v>2.7461451291729606</v>
      </c>
      <c r="F228" s="34">
        <f t="shared" si="54"/>
        <v>4.2022902583459212</v>
      </c>
      <c r="G228" s="35">
        <f t="shared" si="51"/>
        <v>2.5587956405717009</v>
      </c>
      <c r="H228" s="34">
        <f t="shared" si="55"/>
        <v>3.9155912811434019</v>
      </c>
      <c r="I228" s="36">
        <f t="shared" si="52"/>
        <v>2.3210414421587315</v>
      </c>
      <c r="J228" s="34">
        <f t="shared" si="56"/>
        <v>3.5520828843174632</v>
      </c>
    </row>
    <row r="229" spans="1:10" x14ac:dyDescent="0.25">
      <c r="A229" s="9">
        <v>2382</v>
      </c>
      <c r="B229" s="9" t="s">
        <v>176</v>
      </c>
      <c r="C229" s="42">
        <v>60.1</v>
      </c>
      <c r="D229" s="33">
        <f t="shared" si="53"/>
        <v>2.0785764920697964</v>
      </c>
      <c r="E229" s="48">
        <f t="shared" si="50"/>
        <v>1.9856818373850187</v>
      </c>
      <c r="F229" s="34">
        <f t="shared" si="54"/>
        <v>2.6813636747700373</v>
      </c>
      <c r="G229" s="35">
        <f t="shared" si="51"/>
        <v>1.8502145450510588</v>
      </c>
      <c r="H229" s="34">
        <f t="shared" si="55"/>
        <v>2.4984290901021176</v>
      </c>
      <c r="I229" s="36">
        <f t="shared" si="52"/>
        <v>1.6782422834031188</v>
      </c>
      <c r="J229" s="34">
        <f t="shared" si="56"/>
        <v>2.2664845668062377</v>
      </c>
    </row>
    <row r="230" spans="1:10" x14ac:dyDescent="0.25">
      <c r="A230" s="9">
        <v>2383</v>
      </c>
      <c r="B230" s="9" t="s">
        <v>177</v>
      </c>
      <c r="C230" s="42">
        <v>101.193</v>
      </c>
      <c r="D230" s="33">
        <f t="shared" si="53"/>
        <v>3.4997901990352558</v>
      </c>
      <c r="E230" s="48">
        <f t="shared" si="50"/>
        <v>2.9023646783777401</v>
      </c>
      <c r="F230" s="34">
        <f t="shared" si="54"/>
        <v>4.5147293567554803</v>
      </c>
      <c r="G230" s="35">
        <f t="shared" si="51"/>
        <v>2.7043571956298131</v>
      </c>
      <c r="H230" s="34">
        <f t="shared" si="55"/>
        <v>4.2067143912596263</v>
      </c>
      <c r="I230" s="36">
        <f t="shared" si="52"/>
        <v>2.4530896237006954</v>
      </c>
      <c r="J230" s="34">
        <f t="shared" si="56"/>
        <v>3.8161792474013909</v>
      </c>
    </row>
    <row r="231" spans="1:10" x14ac:dyDescent="0.25">
      <c r="A231" s="10">
        <v>2397</v>
      </c>
      <c r="B231" s="10" t="s">
        <v>178</v>
      </c>
      <c r="C231" s="43">
        <v>86.134</v>
      </c>
      <c r="D231" s="33">
        <f t="shared" si="53"/>
        <v>2.9789701758392657</v>
      </c>
      <c r="E231" s="48">
        <f t="shared" si="50"/>
        <v>2.5664357634163264</v>
      </c>
      <c r="F231" s="34">
        <f t="shared" si="54"/>
        <v>3.8428715268326528</v>
      </c>
      <c r="G231" s="35">
        <f t="shared" si="51"/>
        <v>2.3913468489755059</v>
      </c>
      <c r="H231" s="34">
        <f t="shared" si="55"/>
        <v>3.5806936979510118</v>
      </c>
      <c r="I231" s="36">
        <f t="shared" si="52"/>
        <v>2.1691379507261939</v>
      </c>
      <c r="J231" s="34">
        <f t="shared" si="56"/>
        <v>3.2482759014523874</v>
      </c>
    </row>
    <row r="232" spans="1:10" x14ac:dyDescent="0.25">
      <c r="A232" s="10">
        <v>2398</v>
      </c>
      <c r="B232" s="10" t="s">
        <v>179</v>
      </c>
      <c r="C232" s="43">
        <v>88.15</v>
      </c>
      <c r="D232" s="33">
        <f t="shared" si="53"/>
        <v>3.0486941393669311</v>
      </c>
      <c r="E232" s="48">
        <f t="shared" si="50"/>
        <v>2.6114077198916705</v>
      </c>
      <c r="F232" s="34">
        <f t="shared" si="54"/>
        <v>3.932815439783341</v>
      </c>
      <c r="G232" s="35">
        <f t="shared" si="51"/>
        <v>2.433250618074057</v>
      </c>
      <c r="H232" s="34">
        <f t="shared" si="55"/>
        <v>3.6645012361481144</v>
      </c>
      <c r="I232" s="36">
        <f t="shared" si="52"/>
        <v>2.207151535473959</v>
      </c>
      <c r="J232" s="34">
        <f t="shared" si="56"/>
        <v>3.3243030709479178</v>
      </c>
    </row>
    <row r="233" spans="1:10" x14ac:dyDescent="0.25">
      <c r="A233" s="10">
        <v>2404</v>
      </c>
      <c r="B233" s="10" t="s">
        <v>180</v>
      </c>
      <c r="C233" s="43">
        <v>55.08</v>
      </c>
      <c r="D233" s="33">
        <f t="shared" si="53"/>
        <v>1.9049582892380099</v>
      </c>
      <c r="E233" s="48">
        <f t="shared" si="50"/>
        <v>1.8736980965585164</v>
      </c>
      <c r="F233" s="34">
        <f t="shared" si="54"/>
        <v>2.4573961931170327</v>
      </c>
      <c r="G233" s="35">
        <f t="shared" si="51"/>
        <v>1.7458708342997058</v>
      </c>
      <c r="H233" s="34">
        <f t="shared" si="55"/>
        <v>2.2897416685994116</v>
      </c>
      <c r="I233" s="36">
        <f t="shared" si="52"/>
        <v>1.5835854404300131</v>
      </c>
      <c r="J233" s="34">
        <f t="shared" si="56"/>
        <v>2.077170880860026</v>
      </c>
    </row>
    <row r="234" spans="1:10" x14ac:dyDescent="0.25">
      <c r="A234" s="10">
        <v>2414</v>
      </c>
      <c r="B234" s="10" t="s">
        <v>181</v>
      </c>
      <c r="C234" s="43">
        <v>84.135999999999996</v>
      </c>
      <c r="D234" s="33">
        <f t="shared" si="53"/>
        <v>2.909868747700239</v>
      </c>
      <c r="E234" s="48">
        <f t="shared" si="50"/>
        <v>2.5218653422666542</v>
      </c>
      <c r="F234" s="34">
        <f t="shared" si="54"/>
        <v>3.7537306845333083</v>
      </c>
      <c r="G234" s="35">
        <f t="shared" si="51"/>
        <v>2.349817220672477</v>
      </c>
      <c r="H234" s="34">
        <f t="shared" si="55"/>
        <v>3.497634441344954</v>
      </c>
      <c r="I234" s="36">
        <f t="shared" si="52"/>
        <v>2.1314637729851049</v>
      </c>
      <c r="J234" s="34">
        <f t="shared" si="56"/>
        <v>3.1729275459702095</v>
      </c>
    </row>
    <row r="235" spans="1:10" x14ac:dyDescent="0.25">
      <c r="A235" s="10">
        <v>2430</v>
      </c>
      <c r="B235" s="10" t="s">
        <v>182</v>
      </c>
      <c r="C235" s="43">
        <v>220.35599999999999</v>
      </c>
      <c r="D235" s="33">
        <f t="shared" si="53"/>
        <v>7.6210782277293188</v>
      </c>
      <c r="E235" s="48">
        <f t="shared" si="50"/>
        <v>5.5605954568854106</v>
      </c>
      <c r="F235" s="34">
        <f t="shared" si="54"/>
        <v>9.831190913770822</v>
      </c>
      <c r="G235" s="35">
        <f t="shared" si="51"/>
        <v>5.1812316187898686</v>
      </c>
      <c r="H235" s="34">
        <f t="shared" si="55"/>
        <v>9.1604632375797372</v>
      </c>
      <c r="I235" s="36">
        <f t="shared" si="52"/>
        <v>4.7000205757334053</v>
      </c>
      <c r="J235" s="34">
        <f t="shared" si="56"/>
        <v>8.3100411514668107</v>
      </c>
    </row>
    <row r="236" spans="1:10" x14ac:dyDescent="0.25">
      <c r="A236" s="10">
        <v>2432</v>
      </c>
      <c r="B236" s="10" t="s">
        <v>255</v>
      </c>
      <c r="C236" s="43">
        <v>149.23699999999999</v>
      </c>
      <c r="D236" s="33">
        <f t="shared" si="53"/>
        <v>5.1614063219138142</v>
      </c>
      <c r="E236" s="48">
        <f t="shared" si="50"/>
        <v>3.9741070776344101</v>
      </c>
      <c r="F236" s="34">
        <f t="shared" si="54"/>
        <v>6.6582141552688201</v>
      </c>
      <c r="G236" s="35">
        <f t="shared" si="51"/>
        <v>3.7029805500796149</v>
      </c>
      <c r="H236" s="34">
        <f t="shared" si="55"/>
        <v>6.2039611001592299</v>
      </c>
      <c r="I236" s="36">
        <f t="shared" si="52"/>
        <v>3.3590046364098374</v>
      </c>
      <c r="J236" s="34">
        <f t="shared" si="56"/>
        <v>5.6280092728196749</v>
      </c>
    </row>
    <row r="237" spans="1:10" x14ac:dyDescent="0.25">
      <c r="A237" s="10">
        <v>2448</v>
      </c>
      <c r="B237" s="10" t="s">
        <v>282</v>
      </c>
      <c r="C237" s="43">
        <v>32.06</v>
      </c>
      <c r="D237" s="33">
        <f t="shared" si="53"/>
        <v>1.1088046977663506</v>
      </c>
      <c r="E237" s="48">
        <f t="shared" si="50"/>
        <v>1.3601790300592962</v>
      </c>
      <c r="F237" s="34">
        <f t="shared" si="54"/>
        <v>1.4303580601185923</v>
      </c>
      <c r="G237" s="35">
        <f t="shared" si="51"/>
        <v>1.2673863280255731</v>
      </c>
      <c r="H237" s="34">
        <f t="shared" si="55"/>
        <v>1.3327726560511461</v>
      </c>
      <c r="I237" s="36">
        <f t="shared" si="52"/>
        <v>1.1495215907804326</v>
      </c>
      <c r="J237" s="34">
        <f t="shared" si="56"/>
        <v>1.2090431815608649</v>
      </c>
    </row>
    <row r="238" spans="1:10" x14ac:dyDescent="0.25">
      <c r="A238" s="10">
        <v>2458</v>
      </c>
      <c r="B238" s="10" t="s">
        <v>183</v>
      </c>
      <c r="C238" s="43">
        <v>82.146000000000001</v>
      </c>
      <c r="D238" s="33">
        <f t="shared" si="53"/>
        <v>2.8410440019561651</v>
      </c>
      <c r="E238" s="48">
        <f t="shared" si="50"/>
        <v>2.4774733812617264</v>
      </c>
      <c r="F238" s="34">
        <f t="shared" si="54"/>
        <v>3.6649467625234529</v>
      </c>
      <c r="G238" s="35">
        <f t="shared" si="51"/>
        <v>2.3084538771674588</v>
      </c>
      <c r="H238" s="34">
        <f t="shared" si="55"/>
        <v>3.414907754334918</v>
      </c>
      <c r="I238" s="36">
        <f t="shared" si="52"/>
        <v>2.0939404428025394</v>
      </c>
      <c r="J238" s="34">
        <f t="shared" si="56"/>
        <v>3.0978808856050786</v>
      </c>
    </row>
    <row r="239" spans="1:10" x14ac:dyDescent="0.25">
      <c r="A239" s="9">
        <v>2477</v>
      </c>
      <c r="B239" s="9" t="s">
        <v>184</v>
      </c>
      <c r="C239" s="42">
        <v>73.113</v>
      </c>
      <c r="D239" s="33">
        <f t="shared" si="53"/>
        <v>2.5286349927570555</v>
      </c>
      <c r="E239" s="48">
        <f t="shared" si="50"/>
        <v>2.2759695703283009</v>
      </c>
      <c r="F239" s="34">
        <f t="shared" si="54"/>
        <v>3.2619391406566014</v>
      </c>
      <c r="G239" s="35">
        <f t="shared" si="51"/>
        <v>2.120697554614277</v>
      </c>
      <c r="H239" s="34">
        <f t="shared" si="55"/>
        <v>3.0393951092285545</v>
      </c>
      <c r="I239" s="36">
        <f t="shared" si="52"/>
        <v>1.923614693285395</v>
      </c>
      <c r="J239" s="34">
        <f t="shared" si="56"/>
        <v>2.7572293865707898</v>
      </c>
    </row>
    <row r="240" spans="1:10" x14ac:dyDescent="0.25">
      <c r="A240" s="9">
        <v>2485</v>
      </c>
      <c r="B240" s="9" t="s">
        <v>185</v>
      </c>
      <c r="C240" s="42">
        <v>99.132999999999996</v>
      </c>
      <c r="D240" s="33">
        <f t="shared" si="53"/>
        <v>3.4285444823353601</v>
      </c>
      <c r="E240" s="48">
        <f t="shared" si="50"/>
        <v>2.8564111911063073</v>
      </c>
      <c r="F240" s="34">
        <f t="shared" si="54"/>
        <v>4.4228223822126145</v>
      </c>
      <c r="G240" s="35">
        <f t="shared" si="51"/>
        <v>2.6615388601422065</v>
      </c>
      <c r="H240" s="34">
        <f t="shared" si="55"/>
        <v>4.1210777202844131</v>
      </c>
      <c r="I240" s="36">
        <f t="shared" si="52"/>
        <v>2.4142463773810547</v>
      </c>
      <c r="J240" s="34">
        <f t="shared" si="56"/>
        <v>3.7384927547621092</v>
      </c>
    </row>
    <row r="241" spans="1:10" x14ac:dyDescent="0.25">
      <c r="A241" s="9">
        <v>2486</v>
      </c>
      <c r="B241" s="9" t="s">
        <v>186</v>
      </c>
      <c r="C241" s="42">
        <v>99.132999999999996</v>
      </c>
      <c r="D241" s="33">
        <f t="shared" si="53"/>
        <v>3.4285444823353601</v>
      </c>
      <c r="E241" s="48">
        <f t="shared" si="50"/>
        <v>2.8564111911063073</v>
      </c>
      <c r="F241" s="34">
        <f t="shared" si="54"/>
        <v>4.4228223822126145</v>
      </c>
      <c r="G241" s="35">
        <f t="shared" si="51"/>
        <v>2.6615388601422065</v>
      </c>
      <c r="H241" s="34">
        <f t="shared" si="55"/>
        <v>4.1210777202844131</v>
      </c>
      <c r="I241" s="36">
        <f t="shared" si="52"/>
        <v>2.4142463773810547</v>
      </c>
      <c r="J241" s="34">
        <f t="shared" si="56"/>
        <v>3.7384927547621092</v>
      </c>
    </row>
    <row r="242" spans="1:10" x14ac:dyDescent="0.25">
      <c r="A242" s="10">
        <v>2487</v>
      </c>
      <c r="B242" s="10" t="s">
        <v>187</v>
      </c>
      <c r="C242" s="43">
        <v>119.123</v>
      </c>
      <c r="D242" s="33">
        <f t="shared" si="53"/>
        <v>4.1199046167193067</v>
      </c>
      <c r="E242" s="48">
        <f t="shared" si="50"/>
        <v>3.3023384777839531</v>
      </c>
      <c r="F242" s="34">
        <f t="shared" si="54"/>
        <v>5.3146769555679061</v>
      </c>
      <c r="G242" s="35">
        <f t="shared" si="51"/>
        <v>3.0770429991700046</v>
      </c>
      <c r="H242" s="34">
        <f t="shared" si="55"/>
        <v>4.9520859983400092</v>
      </c>
      <c r="I242" s="36">
        <f t="shared" si="52"/>
        <v>2.7911767142400952</v>
      </c>
      <c r="J242" s="34">
        <f t="shared" si="56"/>
        <v>4.4923534284801905</v>
      </c>
    </row>
    <row r="243" spans="1:10" x14ac:dyDescent="0.25">
      <c r="A243" s="10">
        <v>2490</v>
      </c>
      <c r="B243" s="10" t="s">
        <v>316</v>
      </c>
      <c r="C243" s="43">
        <v>171.06100000000001</v>
      </c>
      <c r="D243" s="33">
        <f t="shared" si="53"/>
        <v>5.91619589534029</v>
      </c>
      <c r="E243" s="48">
        <f t="shared" si="50"/>
        <v>4.4609463524944868</v>
      </c>
      <c r="F243" s="34">
        <f t="shared" si="54"/>
        <v>7.6318927049889744</v>
      </c>
      <c r="G243" s="35">
        <f t="shared" si="51"/>
        <v>4.1566054790512341</v>
      </c>
      <c r="H243" s="34">
        <f t="shared" si="55"/>
        <v>7.1112109581024683</v>
      </c>
      <c r="I243" s="36">
        <f t="shared" si="52"/>
        <v>3.7705167760602483</v>
      </c>
      <c r="J243" s="34">
        <f t="shared" si="56"/>
        <v>6.4510335521204967</v>
      </c>
    </row>
    <row r="244" spans="1:10" x14ac:dyDescent="0.25">
      <c r="A244" s="9">
        <v>2491</v>
      </c>
      <c r="B244" s="9" t="s">
        <v>239</v>
      </c>
      <c r="C244" s="42">
        <v>61.084000000000003</v>
      </c>
      <c r="D244" s="33">
        <f t="shared" si="53"/>
        <v>2.1126084266487766</v>
      </c>
      <c r="E244" s="48">
        <f t="shared" si="50"/>
        <v>2.0076324351884609</v>
      </c>
      <c r="F244" s="34">
        <f t="shared" si="54"/>
        <v>2.7252648703769218</v>
      </c>
      <c r="G244" s="35">
        <f t="shared" si="51"/>
        <v>1.8706675752063042</v>
      </c>
      <c r="H244" s="34">
        <f t="shared" si="55"/>
        <v>2.5393351504126085</v>
      </c>
      <c r="I244" s="36">
        <f t="shared" si="52"/>
        <v>1.6967965331014332</v>
      </c>
      <c r="J244" s="34">
        <f t="shared" si="56"/>
        <v>2.3035930662028661</v>
      </c>
    </row>
    <row r="245" spans="1:10" x14ac:dyDescent="0.25">
      <c r="A245" s="9">
        <v>2493</v>
      </c>
      <c r="B245" s="9" t="s">
        <v>188</v>
      </c>
      <c r="C245" s="42">
        <v>99.177000000000007</v>
      </c>
      <c r="D245" s="33">
        <f t="shared" si="53"/>
        <v>3.4300662355075908</v>
      </c>
      <c r="E245" s="48">
        <f t="shared" si="50"/>
        <v>2.857392721902396</v>
      </c>
      <c r="F245" s="34">
        <f t="shared" si="54"/>
        <v>4.424785443804792</v>
      </c>
      <c r="G245" s="35">
        <f t="shared" si="51"/>
        <v>2.662453426531262</v>
      </c>
      <c r="H245" s="34">
        <f t="shared" si="55"/>
        <v>4.1229068530625241</v>
      </c>
      <c r="I245" s="36">
        <f t="shared" si="52"/>
        <v>2.4150760389529302</v>
      </c>
      <c r="J245" s="34">
        <f t="shared" si="56"/>
        <v>3.7401520779058606</v>
      </c>
    </row>
    <row r="246" spans="1:10" x14ac:dyDescent="0.25">
      <c r="A246" s="9">
        <v>2496</v>
      </c>
      <c r="B246" s="9" t="s">
        <v>317</v>
      </c>
      <c r="C246" s="42">
        <v>130.143</v>
      </c>
      <c r="D246" s="33">
        <f t="shared" si="53"/>
        <v>4.5010346157643841</v>
      </c>
      <c r="E246" s="48">
        <f t="shared" si="50"/>
        <v>3.5481673271680281</v>
      </c>
      <c r="F246" s="34">
        <f t="shared" si="54"/>
        <v>5.8063346543360561</v>
      </c>
      <c r="G246" s="35">
        <f t="shared" si="51"/>
        <v>3.3061003084289506</v>
      </c>
      <c r="H246" s="34">
        <f t="shared" si="55"/>
        <v>5.4102006168579013</v>
      </c>
      <c r="I246" s="36">
        <f t="shared" si="52"/>
        <v>2.9989692261053591</v>
      </c>
      <c r="J246" s="34">
        <f t="shared" si="56"/>
        <v>4.9079384522107183</v>
      </c>
    </row>
    <row r="247" spans="1:10" x14ac:dyDescent="0.25">
      <c r="A247" s="9">
        <v>2518</v>
      </c>
      <c r="B247" s="9" t="s">
        <v>318</v>
      </c>
      <c r="C247" s="42">
        <v>162.27600000000001</v>
      </c>
      <c r="D247" s="33">
        <f t="shared" si="53"/>
        <v>5.6123640403846649</v>
      </c>
      <c r="E247" s="48">
        <f t="shared" si="50"/>
        <v>4.2649748060481087</v>
      </c>
      <c r="F247" s="34">
        <f t="shared" si="54"/>
        <v>7.2399496120962175</v>
      </c>
      <c r="G247" s="35">
        <f t="shared" si="51"/>
        <v>3.9740039852363669</v>
      </c>
      <c r="H247" s="34">
        <f t="shared" si="55"/>
        <v>6.7460079704727338</v>
      </c>
      <c r="I247" s="36">
        <f t="shared" si="52"/>
        <v>3.6048673008573133</v>
      </c>
      <c r="J247" s="34">
        <f t="shared" si="56"/>
        <v>6.1197346017146268</v>
      </c>
    </row>
    <row r="248" spans="1:10" x14ac:dyDescent="0.25">
      <c r="A248" s="9">
        <v>2527</v>
      </c>
      <c r="B248" s="9" t="s">
        <v>189</v>
      </c>
      <c r="C248" s="42">
        <v>128.17099999999999</v>
      </c>
      <c r="D248" s="33">
        <f t="shared" si="53"/>
        <v>4.4328324054089494</v>
      </c>
      <c r="E248" s="48">
        <f t="shared" si="50"/>
        <v>3.5041769014887727</v>
      </c>
      <c r="F248" s="34">
        <f t="shared" si="54"/>
        <v>5.7183538029775454</v>
      </c>
      <c r="G248" s="35">
        <f t="shared" si="51"/>
        <v>3.2651111057194551</v>
      </c>
      <c r="H248" s="34">
        <f t="shared" si="55"/>
        <v>5.3282222114389102</v>
      </c>
      <c r="I248" s="36">
        <f t="shared" si="52"/>
        <v>2.9617853029294698</v>
      </c>
      <c r="J248" s="34">
        <f t="shared" si="56"/>
        <v>4.8335706058589398</v>
      </c>
    </row>
    <row r="249" spans="1:10" x14ac:dyDescent="0.25">
      <c r="A249" s="10">
        <v>2528</v>
      </c>
      <c r="B249" s="10" t="s">
        <v>190</v>
      </c>
      <c r="C249" s="43">
        <v>144.214</v>
      </c>
      <c r="D249" s="33">
        <f t="shared" si="53"/>
        <v>4.9876843631839209</v>
      </c>
      <c r="E249" s="48">
        <f t="shared" si="50"/>
        <v>3.8620564142536291</v>
      </c>
      <c r="F249" s="34">
        <f t="shared" si="54"/>
        <v>6.4341128285072582</v>
      </c>
      <c r="G249" s="35">
        <f t="shared" si="51"/>
        <v>3.5985744825290085</v>
      </c>
      <c r="H249" s="34">
        <f t="shared" si="55"/>
        <v>5.995148965058017</v>
      </c>
      <c r="I249" s="36">
        <f t="shared" si="52"/>
        <v>3.2642912256022858</v>
      </c>
      <c r="J249" s="34">
        <f t="shared" si="56"/>
        <v>5.4385824512045717</v>
      </c>
    </row>
    <row r="250" spans="1:10" x14ac:dyDescent="0.25">
      <c r="A250" s="9">
        <v>2531</v>
      </c>
      <c r="B250" s="9" t="s">
        <v>191</v>
      </c>
      <c r="C250" s="42">
        <v>86.09</v>
      </c>
      <c r="D250" s="33">
        <f t="shared" si="53"/>
        <v>2.9774484226670346</v>
      </c>
      <c r="E250" s="48">
        <f t="shared" si="50"/>
        <v>2.5654542326202376</v>
      </c>
      <c r="F250" s="34">
        <f t="shared" si="54"/>
        <v>3.8409084652404748</v>
      </c>
      <c r="G250" s="35">
        <f t="shared" si="51"/>
        <v>2.3904322825864499</v>
      </c>
      <c r="H250" s="34">
        <f t="shared" si="55"/>
        <v>3.5788645651729003</v>
      </c>
      <c r="I250" s="36">
        <f t="shared" si="52"/>
        <v>2.1683082891543179</v>
      </c>
      <c r="J250" s="34">
        <f t="shared" si="56"/>
        <v>3.246616578308636</v>
      </c>
    </row>
    <row r="251" spans="1:10" x14ac:dyDescent="0.25">
      <c r="A251" s="9">
        <v>2564</v>
      </c>
      <c r="B251" s="9" t="s">
        <v>192</v>
      </c>
      <c r="C251" s="42">
        <v>163.37799999999999</v>
      </c>
      <c r="D251" s="33">
        <f t="shared" si="53"/>
        <v>5.6504770402891706</v>
      </c>
      <c r="E251" s="48">
        <f t="shared" si="50"/>
        <v>4.2895576909865154</v>
      </c>
      <c r="F251" s="34">
        <f t="shared" si="54"/>
        <v>7.2891153819730308</v>
      </c>
      <c r="G251" s="35">
        <f t="shared" si="51"/>
        <v>3.9969097161622607</v>
      </c>
      <c r="H251" s="34">
        <f t="shared" si="55"/>
        <v>6.7918194323245213</v>
      </c>
      <c r="I251" s="36">
        <f t="shared" si="52"/>
        <v>3.6256465520438392</v>
      </c>
      <c r="J251" s="34">
        <f t="shared" si="56"/>
        <v>6.1612931040876786</v>
      </c>
    </row>
    <row r="252" spans="1:10" x14ac:dyDescent="0.25">
      <c r="A252" s="9">
        <v>2574</v>
      </c>
      <c r="B252" s="9" t="s">
        <v>319</v>
      </c>
      <c r="C252" s="42">
        <v>368.36900000000003</v>
      </c>
      <c r="D252" s="33">
        <f t="shared" si="53"/>
        <v>12.740152143215623</v>
      </c>
      <c r="E252" s="48">
        <f t="shared" si="50"/>
        <v>8.8623981323740768</v>
      </c>
      <c r="F252" s="34">
        <f t="shared" si="54"/>
        <v>16.434796264748154</v>
      </c>
      <c r="G252" s="35">
        <f t="shared" si="51"/>
        <v>8.2577705947739357</v>
      </c>
      <c r="H252" s="34">
        <f t="shared" si="55"/>
        <v>15.313541189547871</v>
      </c>
      <c r="I252" s="36">
        <f t="shared" si="52"/>
        <v>7.4909455356892432</v>
      </c>
      <c r="J252" s="34">
        <f t="shared" si="56"/>
        <v>13.891891071378486</v>
      </c>
    </row>
    <row r="253" spans="1:10" x14ac:dyDescent="0.25">
      <c r="A253" s="9">
        <v>2579</v>
      </c>
      <c r="B253" s="9" t="s">
        <v>271</v>
      </c>
      <c r="C253" s="42">
        <v>86.138000000000005</v>
      </c>
      <c r="D253" s="33">
        <f t="shared" si="53"/>
        <v>2.9791085170367406</v>
      </c>
      <c r="E253" s="48">
        <f t="shared" si="50"/>
        <v>2.5665249934886978</v>
      </c>
      <c r="F253" s="34">
        <f t="shared" si="54"/>
        <v>3.8430499869773955</v>
      </c>
      <c r="G253" s="35">
        <f t="shared" si="51"/>
        <v>2.391429991374511</v>
      </c>
      <c r="H253" s="34">
        <f t="shared" si="55"/>
        <v>3.5808599827490215</v>
      </c>
      <c r="I253" s="36">
        <f t="shared" si="52"/>
        <v>2.1692133745054551</v>
      </c>
      <c r="J253" s="34">
        <f t="shared" si="56"/>
        <v>3.24842674901091</v>
      </c>
    </row>
    <row r="254" spans="1:10" x14ac:dyDescent="0.25">
      <c r="A254" s="9">
        <v>2582</v>
      </c>
      <c r="B254" s="9" t="s">
        <v>320</v>
      </c>
      <c r="C254" s="42">
        <v>162.19499999999999</v>
      </c>
      <c r="D254" s="33">
        <f t="shared" si="53"/>
        <v>5.609562631135784</v>
      </c>
      <c r="E254" s="48">
        <f t="shared" si="50"/>
        <v>4.2631678970825808</v>
      </c>
      <c r="F254" s="34">
        <f t="shared" si="54"/>
        <v>7.2363357941651616</v>
      </c>
      <c r="G254" s="35">
        <f t="shared" si="51"/>
        <v>3.9723203516565135</v>
      </c>
      <c r="H254" s="34">
        <f t="shared" si="55"/>
        <v>6.7426407033130271</v>
      </c>
      <c r="I254" s="36">
        <f t="shared" si="52"/>
        <v>3.6033399693272687</v>
      </c>
      <c r="J254" s="34">
        <f t="shared" si="56"/>
        <v>6.1166799386545376</v>
      </c>
    </row>
    <row r="255" spans="1:10" x14ac:dyDescent="0.25">
      <c r="A255" s="9">
        <v>2586</v>
      </c>
      <c r="B255" s="9" t="s">
        <v>321</v>
      </c>
      <c r="C255" s="47" t="s">
        <v>298</v>
      </c>
      <c r="D255" s="33"/>
      <c r="E255" s="48"/>
      <c r="F255" s="34"/>
      <c r="G255" s="35"/>
      <c r="H255" s="34"/>
      <c r="I255" s="36"/>
      <c r="J255" s="34"/>
    </row>
    <row r="256" spans="1:10" x14ac:dyDescent="0.25">
      <c r="A256" s="10">
        <v>2608</v>
      </c>
      <c r="B256" s="10" t="s">
        <v>193</v>
      </c>
      <c r="C256" s="43">
        <v>89.093999999999994</v>
      </c>
      <c r="D256" s="33">
        <f t="shared" ref="D256:D261" si="57">F256/1.29</f>
        <v>3.081342661971155</v>
      </c>
      <c r="E256" s="48">
        <f t="shared" si="50"/>
        <v>2.6324660169713949</v>
      </c>
      <c r="F256" s="34">
        <f t="shared" ref="F256:F261" si="58">(101325*C256/1000)/(8.3144621*273.15)</f>
        <v>3.9749320339427903</v>
      </c>
      <c r="G256" s="35">
        <f t="shared" si="51"/>
        <v>2.4528722242392513</v>
      </c>
      <c r="H256" s="34">
        <f t="shared" ref="H256:H261" si="59">(101325*C256/1000)/(8.3144621*293.15)</f>
        <v>3.7037444484785031</v>
      </c>
      <c r="I256" s="36">
        <f t="shared" si="52"/>
        <v>2.2249515473796584</v>
      </c>
      <c r="J256" s="34">
        <f t="shared" ref="J256:J261" si="60">(101325*C256/1000)/(8.3144621*323.15)</f>
        <v>3.3599030947593165</v>
      </c>
    </row>
    <row r="257" spans="1:10" x14ac:dyDescent="0.25">
      <c r="A257" s="10">
        <v>2615</v>
      </c>
      <c r="B257" s="10" t="s">
        <v>194</v>
      </c>
      <c r="C257" s="43">
        <v>88.15</v>
      </c>
      <c r="D257" s="33">
        <f t="shared" si="57"/>
        <v>3.0486941393669311</v>
      </c>
      <c r="E257" s="48">
        <f t="shared" si="50"/>
        <v>2.6114077198916705</v>
      </c>
      <c r="F257" s="34">
        <f t="shared" si="58"/>
        <v>3.932815439783341</v>
      </c>
      <c r="G257" s="35">
        <f t="shared" si="51"/>
        <v>2.433250618074057</v>
      </c>
      <c r="H257" s="34">
        <f t="shared" si="59"/>
        <v>3.6645012361481144</v>
      </c>
      <c r="I257" s="36">
        <f t="shared" si="52"/>
        <v>2.207151535473959</v>
      </c>
      <c r="J257" s="34">
        <f t="shared" si="60"/>
        <v>3.3243030709479178</v>
      </c>
    </row>
    <row r="258" spans="1:10" x14ac:dyDescent="0.25">
      <c r="A258" s="9">
        <v>2618</v>
      </c>
      <c r="B258" s="9" t="s">
        <v>195</v>
      </c>
      <c r="C258" s="42">
        <v>118.179</v>
      </c>
      <c r="D258" s="33">
        <f t="shared" si="57"/>
        <v>4.087256094115082</v>
      </c>
      <c r="E258" s="48">
        <f t="shared" si="50"/>
        <v>3.2812801807042282</v>
      </c>
      <c r="F258" s="34">
        <f t="shared" si="58"/>
        <v>5.2725603614084564</v>
      </c>
      <c r="G258" s="35">
        <f t="shared" si="51"/>
        <v>3.0574213930048098</v>
      </c>
      <c r="H258" s="34">
        <f t="shared" si="59"/>
        <v>4.9128427860096195</v>
      </c>
      <c r="I258" s="36">
        <f t="shared" si="52"/>
        <v>2.7733767023343958</v>
      </c>
      <c r="J258" s="34">
        <f t="shared" si="60"/>
        <v>4.4567534046687918</v>
      </c>
    </row>
    <row r="259" spans="1:10" x14ac:dyDescent="0.25">
      <c r="A259" s="9">
        <v>2651</v>
      </c>
      <c r="B259" s="9" t="s">
        <v>268</v>
      </c>
      <c r="C259" s="42">
        <v>198.26900000000001</v>
      </c>
      <c r="D259" s="33">
        <f t="shared" si="57"/>
        <v>6.8571927205688263</v>
      </c>
      <c r="E259" s="48">
        <f t="shared" si="50"/>
        <v>5.0678893047668936</v>
      </c>
      <c r="F259" s="34">
        <f t="shared" si="58"/>
        <v>8.8457786095337863</v>
      </c>
      <c r="G259" s="35">
        <f t="shared" si="51"/>
        <v>4.722140077083667</v>
      </c>
      <c r="H259" s="34">
        <f t="shared" si="59"/>
        <v>8.2422801541673341</v>
      </c>
      <c r="I259" s="36">
        <f t="shared" si="52"/>
        <v>4.2835493225965555</v>
      </c>
      <c r="J259" s="34">
        <f t="shared" si="60"/>
        <v>7.4770986451931112</v>
      </c>
    </row>
    <row r="260" spans="1:10" x14ac:dyDescent="0.25">
      <c r="A260" s="9">
        <v>2672</v>
      </c>
      <c r="B260" s="9" t="s">
        <v>322</v>
      </c>
      <c r="C260" s="42">
        <v>35.045999999999999</v>
      </c>
      <c r="D260" s="33">
        <f t="shared" si="57"/>
        <v>1.2120764016818315</v>
      </c>
      <c r="E260" s="48">
        <f t="shared" si="50"/>
        <v>1.4267892790847814</v>
      </c>
      <c r="F260" s="34">
        <f t="shared" si="58"/>
        <v>1.5635785581695627</v>
      </c>
      <c r="G260" s="35">
        <f t="shared" si="51"/>
        <v>1.3294521288828518</v>
      </c>
      <c r="H260" s="34">
        <f t="shared" si="59"/>
        <v>1.4569042577657039</v>
      </c>
      <c r="I260" s="36">
        <f t="shared" si="52"/>
        <v>1.2058254419990964</v>
      </c>
      <c r="J260" s="34">
        <f t="shared" si="60"/>
        <v>1.3216508839981929</v>
      </c>
    </row>
    <row r="261" spans="1:10" x14ac:dyDescent="0.25">
      <c r="A261" s="9">
        <v>2683</v>
      </c>
      <c r="B261" s="9" t="s">
        <v>196</v>
      </c>
      <c r="C261" s="42">
        <v>50.098999999999997</v>
      </c>
      <c r="D261" s="33">
        <f t="shared" si="57"/>
        <v>1.7326889130816097</v>
      </c>
      <c r="E261" s="48">
        <f t="shared" si="50"/>
        <v>1.7625843489376383</v>
      </c>
      <c r="F261" s="34">
        <f t="shared" si="58"/>
        <v>2.2351686978752765</v>
      </c>
      <c r="G261" s="35">
        <f t="shared" si="51"/>
        <v>1.6423377619386521</v>
      </c>
      <c r="H261" s="34">
        <f t="shared" si="59"/>
        <v>2.0826755238773043</v>
      </c>
      <c r="I261" s="36">
        <f t="shared" si="52"/>
        <v>1.4896639793047064</v>
      </c>
      <c r="J261" s="34">
        <f t="shared" si="60"/>
        <v>1.8893279586094127</v>
      </c>
    </row>
    <row r="262" spans="1:10" x14ac:dyDescent="0.25">
      <c r="A262" s="9">
        <v>2693</v>
      </c>
      <c r="B262" s="9" t="s">
        <v>323</v>
      </c>
      <c r="C262" s="47" t="s">
        <v>298</v>
      </c>
      <c r="D262" s="33"/>
      <c r="E262" s="48"/>
      <c r="F262" s="34"/>
      <c r="G262" s="35"/>
      <c r="H262" s="34"/>
      <c r="I262" s="36"/>
      <c r="J262" s="34"/>
    </row>
    <row r="263" spans="1:10" x14ac:dyDescent="0.25">
      <c r="A263" s="10">
        <v>2709</v>
      </c>
      <c r="B263" s="10" t="s">
        <v>197</v>
      </c>
      <c r="C263" s="43">
        <v>134.22200000000001</v>
      </c>
      <c r="D263" s="33">
        <f>F263/1.29</f>
        <v>4.6421080518900535</v>
      </c>
      <c r="E263" s="48">
        <f t="shared" si="50"/>
        <v>3.6391596934690846</v>
      </c>
      <c r="F263" s="34">
        <f>(101325*C263/1000)/(8.3144621*273.15)</f>
        <v>5.9883193869381692</v>
      </c>
      <c r="G263" s="35">
        <f t="shared" si="51"/>
        <v>3.3908847698143627</v>
      </c>
      <c r="H263" s="34">
        <f>(101325*C263/1000)/(8.3144621*293.15)</f>
        <v>5.5797695396287255</v>
      </c>
      <c r="I263" s="36">
        <f t="shared" si="52"/>
        <v>3.0758826250072113</v>
      </c>
      <c r="J263" s="34">
        <f>(101325*C263/1000)/(8.3144621*323.15)</f>
        <v>5.0617652500144228</v>
      </c>
    </row>
    <row r="264" spans="1:10" x14ac:dyDescent="0.25">
      <c r="A264" s="9">
        <v>2733</v>
      </c>
      <c r="B264" s="9" t="s">
        <v>198</v>
      </c>
      <c r="C264" s="42">
        <v>73.138999999999996</v>
      </c>
      <c r="D264" s="33">
        <f>F264/1.29</f>
        <v>2.5295342105406458</v>
      </c>
      <c r="E264" s="48">
        <f t="shared" ref="E264:E324" si="61">(F264+1.29)/2</f>
        <v>2.2765495657987165</v>
      </c>
      <c r="F264" s="34">
        <f>(101325*C264/1000)/(8.3144621*273.15)</f>
        <v>3.2630991315974334</v>
      </c>
      <c r="G264" s="35">
        <f t="shared" ref="G264:G324" si="62">(H264+1.202)/2</f>
        <v>2.1212379802078098</v>
      </c>
      <c r="H264" s="34">
        <f>(101325*C264/1000)/(8.3144621*293.15)</f>
        <v>3.0404759604156202</v>
      </c>
      <c r="I264" s="36">
        <f t="shared" si="52"/>
        <v>1.9241049478505943</v>
      </c>
      <c r="J264" s="34">
        <f>(101325*C264/1000)/(8.3144621*323.15)</f>
        <v>2.7582098957011882</v>
      </c>
    </row>
    <row r="265" spans="1:10" x14ac:dyDescent="0.25">
      <c r="A265" s="9">
        <v>2735</v>
      </c>
      <c r="B265" s="9" t="s">
        <v>324</v>
      </c>
      <c r="C265" s="47" t="s">
        <v>298</v>
      </c>
      <c r="D265" s="33"/>
      <c r="E265" s="48"/>
      <c r="F265" s="34"/>
      <c r="G265" s="35"/>
      <c r="H265" s="34"/>
      <c r="I265" s="36"/>
      <c r="J265" s="34"/>
    </row>
    <row r="266" spans="1:10" x14ac:dyDescent="0.25">
      <c r="A266" s="9">
        <v>2754</v>
      </c>
      <c r="B266" s="9" t="s">
        <v>325</v>
      </c>
      <c r="C266" s="42">
        <v>120.19499999999999</v>
      </c>
      <c r="D266" s="33">
        <f>F266/1.29</f>
        <v>4.1569800576427482</v>
      </c>
      <c r="E266" s="48">
        <f t="shared" si="61"/>
        <v>3.3262521371795728</v>
      </c>
      <c r="F266" s="34">
        <f>(101325*C266/1000)/(8.3144621*273.15)</f>
        <v>5.3625042743591456</v>
      </c>
      <c r="G266" s="35">
        <f t="shared" si="62"/>
        <v>3.0993251621033613</v>
      </c>
      <c r="H266" s="34">
        <f>(101325*C266/1000)/(8.3144621*293.15)</f>
        <v>4.9966503242067226</v>
      </c>
      <c r="I266" s="36">
        <f t="shared" ref="I266:I324" si="63">(J266+1.09)/2</f>
        <v>2.8113902870821605</v>
      </c>
      <c r="J266" s="34">
        <f>(101325*C266/1000)/(8.3144621*323.15)</f>
        <v>4.5327805741643212</v>
      </c>
    </row>
    <row r="267" spans="1:10" x14ac:dyDescent="0.25">
      <c r="A267" s="9">
        <v>2785</v>
      </c>
      <c r="B267" s="9" t="s">
        <v>276</v>
      </c>
      <c r="C267" s="42">
        <v>104.167</v>
      </c>
      <c r="D267" s="33">
        <f>F267/1.29</f>
        <v>3.6026468793583106</v>
      </c>
      <c r="E267" s="48">
        <f t="shared" si="61"/>
        <v>2.9687072371861105</v>
      </c>
      <c r="F267" s="34">
        <f>(101325*C267/1000)/(8.3144621*273.15)</f>
        <v>4.647414474372221</v>
      </c>
      <c r="G267" s="35">
        <f t="shared" si="62"/>
        <v>2.7661735692900771</v>
      </c>
      <c r="H267" s="34">
        <f>(101325*C267/1000)/(8.3144621*293.15)</f>
        <v>4.3303471385801542</v>
      </c>
      <c r="I267" s="36">
        <f t="shared" si="63"/>
        <v>2.5091672035815753</v>
      </c>
      <c r="J267" s="34">
        <f>(101325*C267/1000)/(8.3144621*323.15)</f>
        <v>3.9283344071631507</v>
      </c>
    </row>
    <row r="268" spans="1:10" x14ac:dyDescent="0.25">
      <c r="A268" s="9">
        <v>2789</v>
      </c>
      <c r="B268" s="9" t="s">
        <v>199</v>
      </c>
      <c r="C268" s="42">
        <v>60.052</v>
      </c>
      <c r="D268" s="33">
        <f>F268/1.29</f>
        <v>2.07691639770009</v>
      </c>
      <c r="E268" s="48">
        <f t="shared" si="61"/>
        <v>1.9846110765165581</v>
      </c>
      <c r="F268" s="34">
        <f>(101325*C268/1000)/(8.3144621*273.15)</f>
        <v>2.6792221530331162</v>
      </c>
      <c r="G268" s="35">
        <f t="shared" si="62"/>
        <v>1.8492168362629979</v>
      </c>
      <c r="H268" s="34">
        <f>(101325*C268/1000)/(8.3144621*293.15)</f>
        <v>2.4964336725259959</v>
      </c>
      <c r="I268" s="36">
        <f t="shared" si="63"/>
        <v>1.6773371980519816</v>
      </c>
      <c r="J268" s="34">
        <f>(101325*C268/1000)/(8.3144621*323.15)</f>
        <v>2.2646743961039633</v>
      </c>
    </row>
    <row r="269" spans="1:10" x14ac:dyDescent="0.25">
      <c r="A269" s="9">
        <v>2790</v>
      </c>
      <c r="B269" s="9" t="s">
        <v>326</v>
      </c>
      <c r="C269" s="47" t="s">
        <v>298</v>
      </c>
      <c r="D269" s="33"/>
      <c r="E269" s="48"/>
      <c r="F269" s="34"/>
      <c r="G269" s="35"/>
      <c r="H269" s="34"/>
      <c r="I269" s="36"/>
      <c r="J269" s="34"/>
    </row>
    <row r="270" spans="1:10" x14ac:dyDescent="0.25">
      <c r="A270" s="9">
        <v>2796</v>
      </c>
      <c r="B270" s="9" t="s">
        <v>327</v>
      </c>
      <c r="C270" s="47" t="s">
        <v>298</v>
      </c>
      <c r="D270" s="33"/>
      <c r="E270" s="48"/>
      <c r="F270" s="34"/>
      <c r="G270" s="35"/>
      <c r="H270" s="34"/>
      <c r="I270" s="36"/>
      <c r="J270" s="34"/>
    </row>
    <row r="271" spans="1:10" x14ac:dyDescent="0.25">
      <c r="A271" s="9">
        <v>2797</v>
      </c>
      <c r="B271" s="9" t="s">
        <v>328</v>
      </c>
      <c r="C271" s="47" t="s">
        <v>298</v>
      </c>
      <c r="D271" s="33"/>
      <c r="E271" s="48"/>
      <c r="F271" s="34"/>
      <c r="G271" s="35"/>
      <c r="H271" s="34"/>
      <c r="I271" s="36"/>
      <c r="J271" s="34"/>
    </row>
    <row r="272" spans="1:10" x14ac:dyDescent="0.25">
      <c r="A272" s="9">
        <v>2810</v>
      </c>
      <c r="B272" s="9" t="s">
        <v>260</v>
      </c>
      <c r="C272" s="47" t="s">
        <v>298</v>
      </c>
      <c r="D272" s="33"/>
      <c r="E272" s="48"/>
      <c r="F272" s="34"/>
      <c r="G272" s="35"/>
      <c r="H272" s="34"/>
      <c r="I272" s="36"/>
      <c r="J272" s="34"/>
    </row>
    <row r="273" spans="1:10" x14ac:dyDescent="0.25">
      <c r="A273" s="9">
        <v>2811</v>
      </c>
      <c r="B273" s="9" t="s">
        <v>257</v>
      </c>
      <c r="C273" s="42">
        <v>181.44</v>
      </c>
      <c r="D273" s="33">
        <f t="shared" ref="D273:D280" si="64">F273/1.29</f>
        <v>6.2751567174899145</v>
      </c>
      <c r="E273" s="48">
        <f t="shared" si="61"/>
        <v>4.6924760827809955</v>
      </c>
      <c r="F273" s="34">
        <f t="shared" ref="F273:F280" si="65">(101325*C273/1000)/(8.3144621*273.15)</f>
        <v>8.09495216556199</v>
      </c>
      <c r="G273" s="35">
        <f t="shared" si="62"/>
        <v>4.3723392188696195</v>
      </c>
      <c r="H273" s="34">
        <f t="shared" ref="H273:H280" si="66">(101325*C273/1000)/(8.3144621*293.15)</f>
        <v>7.5426784377392382</v>
      </c>
      <c r="I273" s="36">
        <f t="shared" si="63"/>
        <v>3.9662226272988663</v>
      </c>
      <c r="J273" s="34">
        <f t="shared" ref="J273:J280" si="67">(101325*C273/1000)/(8.3144621*323.15)</f>
        <v>6.8424452545977328</v>
      </c>
    </row>
    <row r="274" spans="1:10" x14ac:dyDescent="0.25">
      <c r="A274" s="9">
        <v>2811</v>
      </c>
      <c r="B274" s="9" t="s">
        <v>200</v>
      </c>
      <c r="C274" s="42">
        <v>181.44</v>
      </c>
      <c r="D274" s="33">
        <f t="shared" si="64"/>
        <v>6.2751567174899145</v>
      </c>
      <c r="E274" s="48">
        <f t="shared" si="61"/>
        <v>4.6924760827809955</v>
      </c>
      <c r="F274" s="34">
        <f t="shared" si="65"/>
        <v>8.09495216556199</v>
      </c>
      <c r="G274" s="35">
        <f t="shared" si="62"/>
        <v>4.3723392188696195</v>
      </c>
      <c r="H274" s="34">
        <f t="shared" si="66"/>
        <v>7.5426784377392382</v>
      </c>
      <c r="I274" s="36">
        <f t="shared" si="63"/>
        <v>3.9662226272988663</v>
      </c>
      <c r="J274" s="34">
        <f t="shared" si="67"/>
        <v>6.8424452545977328</v>
      </c>
    </row>
    <row r="275" spans="1:10" x14ac:dyDescent="0.25">
      <c r="A275" s="9">
        <v>2815</v>
      </c>
      <c r="B275" s="9" t="s">
        <v>272</v>
      </c>
      <c r="C275" s="42">
        <v>129.20699999999999</v>
      </c>
      <c r="D275" s="33">
        <f t="shared" si="64"/>
        <v>4.4686627755551109</v>
      </c>
      <c r="E275" s="48">
        <f t="shared" si="61"/>
        <v>3.5272874902330464</v>
      </c>
      <c r="F275" s="34">
        <f t="shared" si="65"/>
        <v>5.7645749804660928</v>
      </c>
      <c r="G275" s="35">
        <f t="shared" si="62"/>
        <v>3.286644987061766</v>
      </c>
      <c r="H275" s="34">
        <f t="shared" si="66"/>
        <v>5.371289974123532</v>
      </c>
      <c r="I275" s="36">
        <f t="shared" si="63"/>
        <v>2.9813200617581823</v>
      </c>
      <c r="J275" s="34">
        <f t="shared" si="67"/>
        <v>4.8726401235163648</v>
      </c>
    </row>
    <row r="276" spans="1:10" x14ac:dyDescent="0.25">
      <c r="A276" s="9">
        <v>2820</v>
      </c>
      <c r="B276" s="9" t="s">
        <v>330</v>
      </c>
      <c r="C276" s="42">
        <v>88.105999999999995</v>
      </c>
      <c r="D276" s="33">
        <f t="shared" si="64"/>
        <v>3.0471723861947</v>
      </c>
      <c r="E276" s="48">
        <f t="shared" si="61"/>
        <v>2.6104261890955813</v>
      </c>
      <c r="F276" s="34">
        <f t="shared" si="65"/>
        <v>3.9308523781911631</v>
      </c>
      <c r="G276" s="35">
        <f t="shared" si="62"/>
        <v>2.4323360516850014</v>
      </c>
      <c r="H276" s="34">
        <f t="shared" si="66"/>
        <v>3.6626721033700029</v>
      </c>
      <c r="I276" s="36">
        <f t="shared" si="63"/>
        <v>2.2063218739020831</v>
      </c>
      <c r="J276" s="34">
        <f t="shared" si="67"/>
        <v>3.3226437478041659</v>
      </c>
    </row>
    <row r="277" spans="1:10" x14ac:dyDescent="0.25">
      <c r="A277" s="9">
        <v>2829</v>
      </c>
      <c r="B277" s="9" t="s">
        <v>329</v>
      </c>
      <c r="C277" s="42">
        <v>116.16</v>
      </c>
      <c r="D277" s="33">
        <f t="shared" si="64"/>
        <v>4.0174283746893105</v>
      </c>
      <c r="E277" s="48">
        <f t="shared" si="61"/>
        <v>3.2362413016746054</v>
      </c>
      <c r="F277" s="34">
        <f t="shared" si="65"/>
        <v>5.1824826033492108</v>
      </c>
      <c r="G277" s="35">
        <f t="shared" si="62"/>
        <v>3.0154552671070047</v>
      </c>
      <c r="H277" s="34">
        <f t="shared" si="66"/>
        <v>4.8289105342140095</v>
      </c>
      <c r="I277" s="36">
        <f t="shared" si="63"/>
        <v>2.7353065497521842</v>
      </c>
      <c r="J277" s="34">
        <f t="shared" si="67"/>
        <v>4.3806130995043686</v>
      </c>
    </row>
    <row r="278" spans="1:10" x14ac:dyDescent="0.25">
      <c r="A278" s="9">
        <v>2831</v>
      </c>
      <c r="B278" s="9" t="s">
        <v>277</v>
      </c>
      <c r="C278" s="42">
        <v>133.39599999999999</v>
      </c>
      <c r="D278" s="33">
        <f t="shared" si="64"/>
        <v>4.613540594611357</v>
      </c>
      <c r="E278" s="48">
        <f t="shared" si="61"/>
        <v>3.6207336835243251</v>
      </c>
      <c r="F278" s="34">
        <f t="shared" si="65"/>
        <v>5.9514673670486502</v>
      </c>
      <c r="G278" s="35">
        <f t="shared" si="62"/>
        <v>3.3737158644198173</v>
      </c>
      <c r="H278" s="34">
        <f t="shared" si="66"/>
        <v>5.5454317288396346</v>
      </c>
      <c r="I278" s="36">
        <f t="shared" si="63"/>
        <v>3.0603076145897243</v>
      </c>
      <c r="J278" s="34">
        <f t="shared" si="67"/>
        <v>5.0306152291794488</v>
      </c>
    </row>
    <row r="279" spans="1:10" x14ac:dyDescent="0.25">
      <c r="A279" s="9">
        <v>2850</v>
      </c>
      <c r="B279" s="9" t="s">
        <v>331</v>
      </c>
      <c r="C279" s="42">
        <v>168.32400000000001</v>
      </c>
      <c r="D279" s="33">
        <f t="shared" si="64"/>
        <v>5.8215359309676602</v>
      </c>
      <c r="E279" s="48">
        <f t="shared" si="61"/>
        <v>4.3998906754741416</v>
      </c>
      <c r="F279" s="34">
        <f t="shared" si="65"/>
        <v>7.5097813509482823</v>
      </c>
      <c r="G279" s="35">
        <f t="shared" si="62"/>
        <v>4.0997152925320197</v>
      </c>
      <c r="H279" s="34">
        <f t="shared" si="66"/>
        <v>6.9974305850640404</v>
      </c>
      <c r="I279" s="36">
        <f t="shared" si="63"/>
        <v>3.7189080551006084</v>
      </c>
      <c r="J279" s="34">
        <f t="shared" si="67"/>
        <v>6.3478161102012169</v>
      </c>
    </row>
    <row r="280" spans="1:10" x14ac:dyDescent="0.25">
      <c r="A280" s="9">
        <v>2874</v>
      </c>
      <c r="B280" s="9" t="s">
        <v>262</v>
      </c>
      <c r="C280" s="42">
        <v>98.100999999999999</v>
      </c>
      <c r="D280" s="33">
        <f t="shared" si="64"/>
        <v>3.3928524533866735</v>
      </c>
      <c r="E280" s="48">
        <f t="shared" si="61"/>
        <v>2.8333898324344045</v>
      </c>
      <c r="F280" s="34">
        <f t="shared" si="65"/>
        <v>4.3767796648688089</v>
      </c>
      <c r="G280" s="35">
        <f t="shared" si="62"/>
        <v>2.6400881211989002</v>
      </c>
      <c r="H280" s="34">
        <f t="shared" si="66"/>
        <v>4.0781762423978005</v>
      </c>
      <c r="I280" s="36">
        <f t="shared" si="63"/>
        <v>2.3947870423316036</v>
      </c>
      <c r="J280" s="34">
        <f t="shared" si="67"/>
        <v>3.6995740846632068</v>
      </c>
    </row>
    <row r="281" spans="1:10" x14ac:dyDescent="0.25">
      <c r="A281" s="9">
        <v>2904</v>
      </c>
      <c r="B281" s="9" t="s">
        <v>332</v>
      </c>
      <c r="C281" s="47" t="s">
        <v>298</v>
      </c>
      <c r="D281" s="33"/>
      <c r="E281" s="48"/>
      <c r="F281" s="34"/>
      <c r="G281" s="35"/>
      <c r="H281" s="34"/>
      <c r="I281" s="36"/>
      <c r="J281" s="34"/>
    </row>
    <row r="282" spans="1:10" s="22" customFormat="1" x14ac:dyDescent="0.25">
      <c r="A282" s="9">
        <v>2920</v>
      </c>
      <c r="B282" s="9" t="s">
        <v>201</v>
      </c>
      <c r="C282" s="42">
        <v>176.125</v>
      </c>
      <c r="D282" s="33">
        <f>F282/1.29</f>
        <v>6.091335851344307</v>
      </c>
      <c r="E282" s="48">
        <f t="shared" si="61"/>
        <v>4.5739116241170787</v>
      </c>
      <c r="F282" s="34">
        <f>(101325*C282/1000)/(8.3144621*273.15)</f>
        <v>7.8578232482341566</v>
      </c>
      <c r="G282" s="35">
        <f t="shared" si="62"/>
        <v>4.2618637561916426</v>
      </c>
      <c r="H282" s="34">
        <f>(101325*C282/1000)/(8.3144621*293.15)</f>
        <v>7.3217275123832852</v>
      </c>
      <c r="I282" s="36">
        <f t="shared" si="63"/>
        <v>3.8660032806052294</v>
      </c>
      <c r="J282" s="34">
        <f>(101325*C282/1000)/(8.3144621*323.15)</f>
        <v>6.6420065612104588</v>
      </c>
    </row>
    <row r="283" spans="1:10" s="22" customFormat="1" x14ac:dyDescent="0.25">
      <c r="A283" s="9">
        <v>2920</v>
      </c>
      <c r="B283" s="9" t="s">
        <v>335</v>
      </c>
      <c r="C283" s="42">
        <v>147.96799999999999</v>
      </c>
      <c r="D283" s="33">
        <f>F283/1.29</f>
        <v>5.1175175770147021</v>
      </c>
      <c r="E283" s="48">
        <f t="shared" si="61"/>
        <v>3.945798837174483</v>
      </c>
      <c r="F283" s="34">
        <f>(101325*C283/1000)/(8.3144621*273.15)</f>
        <v>6.6015976743489659</v>
      </c>
      <c r="G283" s="35">
        <f t="shared" si="62"/>
        <v>3.6766036239952591</v>
      </c>
      <c r="H283" s="34">
        <f>(101325*C283/1000)/(8.3144621*293.15)</f>
        <v>6.1512072479905182</v>
      </c>
      <c r="I283" s="36">
        <f t="shared" si="63"/>
        <v>3.3350764424391461</v>
      </c>
      <c r="J283" s="34">
        <f>(101325*C283/1000)/(8.3144621*323.15)</f>
        <v>5.5801528848782924</v>
      </c>
    </row>
    <row r="284" spans="1:10" x14ac:dyDescent="0.25">
      <c r="A284" s="9">
        <v>2922</v>
      </c>
      <c r="B284" s="9" t="s">
        <v>266</v>
      </c>
      <c r="C284" s="47" t="s">
        <v>298</v>
      </c>
      <c r="D284" s="33"/>
      <c r="E284" s="48"/>
      <c r="F284" s="34"/>
      <c r="G284" s="35"/>
      <c r="H284" s="34"/>
      <c r="I284" s="36"/>
      <c r="J284" s="34"/>
    </row>
    <row r="285" spans="1:10" x14ac:dyDescent="0.25">
      <c r="A285" s="9">
        <v>2924</v>
      </c>
      <c r="B285" s="13" t="s">
        <v>202</v>
      </c>
      <c r="C285" s="47" t="s">
        <v>298</v>
      </c>
      <c r="D285" s="33"/>
      <c r="E285" s="48"/>
      <c r="F285" s="34"/>
      <c r="G285" s="35"/>
      <c r="H285" s="34"/>
      <c r="I285" s="36"/>
      <c r="J285" s="34"/>
    </row>
    <row r="286" spans="1:10" x14ac:dyDescent="0.25">
      <c r="A286" s="9">
        <v>2927</v>
      </c>
      <c r="B286" s="13" t="s">
        <v>336</v>
      </c>
      <c r="C286" s="47" t="s">
        <v>298</v>
      </c>
      <c r="D286" s="33"/>
      <c r="E286" s="48"/>
      <c r="F286" s="34"/>
      <c r="G286" s="35"/>
      <c r="H286" s="34"/>
      <c r="I286" s="36"/>
      <c r="J286" s="34"/>
    </row>
    <row r="287" spans="1:10" x14ac:dyDescent="0.25">
      <c r="A287" s="9">
        <v>2929</v>
      </c>
      <c r="B287" s="9" t="s">
        <v>203</v>
      </c>
      <c r="C287" s="47" t="s">
        <v>298</v>
      </c>
      <c r="D287" s="33"/>
      <c r="E287" s="48"/>
      <c r="F287" s="34"/>
      <c r="G287" s="35"/>
      <c r="H287" s="34"/>
      <c r="I287" s="36"/>
      <c r="J287" s="34"/>
    </row>
    <row r="288" spans="1:10" x14ac:dyDescent="0.25">
      <c r="A288" s="10">
        <v>2935</v>
      </c>
      <c r="B288" s="10" t="s">
        <v>204</v>
      </c>
      <c r="C288" s="43">
        <v>136.57499999999999</v>
      </c>
      <c r="D288" s="33">
        <f t="shared" ref="D288:D294" si="68">F288/1.29</f>
        <v>4.7234872613050314</v>
      </c>
      <c r="E288" s="48">
        <f t="shared" si="61"/>
        <v>3.6916492835417452</v>
      </c>
      <c r="F288" s="34">
        <f t="shared" ref="F288:F294" si="69">(101325*C288/1000)/(8.3144621*273.15)</f>
        <v>6.0932985670834903</v>
      </c>
      <c r="G288" s="35">
        <f t="shared" si="62"/>
        <v>3.4397932860290901</v>
      </c>
      <c r="H288" s="34">
        <f t="shared" ref="H288:H294" si="70">(101325*C288/1000)/(8.3144621*293.15)</f>
        <v>5.6775865720581802</v>
      </c>
      <c r="I288" s="36">
        <f t="shared" si="63"/>
        <v>3.1202506631577522</v>
      </c>
      <c r="J288" s="34">
        <f t="shared" ref="J288:J294" si="71">(101325*C288/1000)/(8.3144621*323.15)</f>
        <v>5.1505013263155046</v>
      </c>
    </row>
    <row r="289" spans="1:10" s="22" customFormat="1" x14ac:dyDescent="0.25">
      <c r="A289" s="9">
        <v>2947</v>
      </c>
      <c r="B289" s="9" t="s">
        <v>205</v>
      </c>
      <c r="C289" s="42">
        <v>136.57499999999999</v>
      </c>
      <c r="D289" s="33">
        <f t="shared" si="68"/>
        <v>4.7234872613050314</v>
      </c>
      <c r="E289" s="48">
        <f t="shared" si="61"/>
        <v>3.6916492835417452</v>
      </c>
      <c r="F289" s="34">
        <f t="shared" si="69"/>
        <v>6.0932985670834903</v>
      </c>
      <c r="G289" s="35">
        <f t="shared" si="62"/>
        <v>3.4397932860290901</v>
      </c>
      <c r="H289" s="34">
        <f t="shared" si="70"/>
        <v>5.6775865720581802</v>
      </c>
      <c r="I289" s="36">
        <f t="shared" si="63"/>
        <v>3.1202506631577522</v>
      </c>
      <c r="J289" s="34">
        <f t="shared" si="71"/>
        <v>5.1505013263155046</v>
      </c>
    </row>
    <row r="290" spans="1:10" x14ac:dyDescent="0.25">
      <c r="A290" s="10">
        <v>2966</v>
      </c>
      <c r="B290" s="10" t="s">
        <v>337</v>
      </c>
      <c r="C290" s="43">
        <v>78.129000000000005</v>
      </c>
      <c r="D290" s="33">
        <f t="shared" si="68"/>
        <v>2.7021148543913664</v>
      </c>
      <c r="E290" s="48">
        <f t="shared" si="61"/>
        <v>2.3878640810824314</v>
      </c>
      <c r="F290" s="34">
        <f t="shared" si="69"/>
        <v>3.4857281621648628</v>
      </c>
      <c r="G290" s="35">
        <f t="shared" si="62"/>
        <v>2.2249581229666253</v>
      </c>
      <c r="H290" s="34">
        <f t="shared" si="70"/>
        <v>3.2479162459332507</v>
      </c>
      <c r="I290" s="36">
        <f t="shared" si="63"/>
        <v>2.0181961124792394</v>
      </c>
      <c r="J290" s="34">
        <f t="shared" si="71"/>
        <v>2.9463922249584784</v>
      </c>
    </row>
    <row r="291" spans="1:10" x14ac:dyDescent="0.25">
      <c r="A291" s="9">
        <v>2983</v>
      </c>
      <c r="B291" s="9" t="s">
        <v>206</v>
      </c>
      <c r="C291" s="42">
        <v>54.375999999999998</v>
      </c>
      <c r="D291" s="33">
        <f t="shared" si="68"/>
        <v>1.8806102384823173</v>
      </c>
      <c r="E291" s="48">
        <f t="shared" si="61"/>
        <v>1.8579936038210947</v>
      </c>
      <c r="F291" s="34">
        <f t="shared" si="69"/>
        <v>2.4259872076421893</v>
      </c>
      <c r="G291" s="35">
        <f t="shared" si="62"/>
        <v>1.7312377720748149</v>
      </c>
      <c r="H291" s="34">
        <f t="shared" si="70"/>
        <v>2.2604755441496298</v>
      </c>
      <c r="I291" s="36">
        <f t="shared" si="63"/>
        <v>1.5703108552799998</v>
      </c>
      <c r="J291" s="34">
        <f t="shared" si="71"/>
        <v>2.0506217105599998</v>
      </c>
    </row>
    <row r="292" spans="1:10" x14ac:dyDescent="0.25">
      <c r="A292" s="9">
        <v>2984</v>
      </c>
      <c r="B292" s="9" t="s">
        <v>281</v>
      </c>
      <c r="C292" s="42">
        <v>34.014000000000003</v>
      </c>
      <c r="D292" s="33">
        <f t="shared" si="68"/>
        <v>1.1763843727331458</v>
      </c>
      <c r="E292" s="48">
        <f t="shared" si="61"/>
        <v>1.403767920412879</v>
      </c>
      <c r="F292" s="34">
        <f t="shared" si="69"/>
        <v>1.5175358408257582</v>
      </c>
      <c r="G292" s="35">
        <f t="shared" si="62"/>
        <v>1.308001389939546</v>
      </c>
      <c r="H292" s="34">
        <f t="shared" si="70"/>
        <v>1.4140027798790922</v>
      </c>
      <c r="I292" s="36">
        <f t="shared" si="63"/>
        <v>1.1863661069496456</v>
      </c>
      <c r="J292" s="34">
        <f t="shared" si="71"/>
        <v>1.2827322138992909</v>
      </c>
    </row>
    <row r="293" spans="1:10" x14ac:dyDescent="0.25">
      <c r="A293" s="9">
        <v>3077</v>
      </c>
      <c r="B293" s="9" t="s">
        <v>334</v>
      </c>
      <c r="C293" s="42">
        <v>227.43600000000001</v>
      </c>
      <c r="D293" s="33">
        <f t="shared" si="68"/>
        <v>7.8659421472610012</v>
      </c>
      <c r="E293" s="48">
        <f t="shared" si="61"/>
        <v>5.7185326849833462</v>
      </c>
      <c r="F293" s="34">
        <f t="shared" si="69"/>
        <v>10.147065369966692</v>
      </c>
      <c r="G293" s="35">
        <f t="shared" si="62"/>
        <v>5.3283936650288286</v>
      </c>
      <c r="H293" s="34">
        <f t="shared" si="70"/>
        <v>9.4547873300576573</v>
      </c>
      <c r="I293" s="36">
        <f t="shared" si="63"/>
        <v>4.8335206650261515</v>
      </c>
      <c r="J293" s="34">
        <f t="shared" si="71"/>
        <v>8.5770413300523032</v>
      </c>
    </row>
    <row r="294" spans="1:10" x14ac:dyDescent="0.25">
      <c r="A294" s="9">
        <v>3079</v>
      </c>
      <c r="B294" s="9" t="s">
        <v>333</v>
      </c>
      <c r="C294" s="42">
        <v>67.090999999999994</v>
      </c>
      <c r="D294" s="33">
        <f t="shared" si="68"/>
        <v>2.3203623199576486</v>
      </c>
      <c r="E294" s="48">
        <f t="shared" si="61"/>
        <v>2.1416336963726836</v>
      </c>
      <c r="F294" s="34">
        <f t="shared" si="69"/>
        <v>2.9932673927453668</v>
      </c>
      <c r="G294" s="35">
        <f t="shared" si="62"/>
        <v>1.9955266729121559</v>
      </c>
      <c r="H294" s="34">
        <f t="shared" si="70"/>
        <v>2.7890533458243119</v>
      </c>
      <c r="I294" s="36">
        <f t="shared" si="63"/>
        <v>1.8100641936072983</v>
      </c>
      <c r="J294" s="34">
        <f t="shared" si="71"/>
        <v>2.5301283872145968</v>
      </c>
    </row>
    <row r="295" spans="1:10" x14ac:dyDescent="0.25">
      <c r="A295" s="9">
        <v>3082</v>
      </c>
      <c r="B295" s="9" t="s">
        <v>338</v>
      </c>
      <c r="C295" s="47" t="s">
        <v>298</v>
      </c>
      <c r="D295" s="33"/>
      <c r="E295" s="48"/>
      <c r="F295" s="34"/>
      <c r="G295" s="35"/>
      <c r="H295" s="34"/>
      <c r="I295" s="36"/>
      <c r="J295" s="34"/>
    </row>
    <row r="296" spans="1:10" x14ac:dyDescent="0.25">
      <c r="A296" s="10">
        <v>3092</v>
      </c>
      <c r="B296" s="10" t="s">
        <v>207</v>
      </c>
      <c r="C296" s="43">
        <v>90.122</v>
      </c>
      <c r="D296" s="33">
        <f>F296/1.29</f>
        <v>3.1168963497223663</v>
      </c>
      <c r="E296" s="48">
        <f t="shared" si="61"/>
        <v>2.6553981455709263</v>
      </c>
      <c r="F296" s="34">
        <f>(101325*C296/1000)/(8.3144621*273.15)</f>
        <v>4.0207962911418527</v>
      </c>
      <c r="G296" s="35">
        <f t="shared" si="62"/>
        <v>2.474239820783553</v>
      </c>
      <c r="H296" s="34">
        <f>(101325*C296/1000)/(8.3144621*293.15)</f>
        <v>3.746479641567106</v>
      </c>
      <c r="I296" s="36">
        <f t="shared" si="63"/>
        <v>2.2443354586498483</v>
      </c>
      <c r="J296" s="34">
        <f>(101325*C296/1000)/(8.3144621*323.15)</f>
        <v>3.3986709172996967</v>
      </c>
    </row>
    <row r="297" spans="1:10" x14ac:dyDescent="0.25">
      <c r="A297" s="10">
        <v>3145</v>
      </c>
      <c r="B297" s="10" t="s">
        <v>269</v>
      </c>
      <c r="C297" s="47" t="s">
        <v>298</v>
      </c>
      <c r="D297" s="37"/>
      <c r="E297" s="48"/>
      <c r="F297" s="34"/>
      <c r="G297" s="35"/>
      <c r="H297" s="34"/>
      <c r="I297" s="36"/>
      <c r="J297" s="34"/>
    </row>
    <row r="298" spans="1:10" x14ac:dyDescent="0.25">
      <c r="A298" s="9">
        <v>3175</v>
      </c>
      <c r="B298" s="9" t="s">
        <v>208</v>
      </c>
      <c r="C298" s="47" t="s">
        <v>298</v>
      </c>
      <c r="D298" s="37"/>
      <c r="E298" s="48"/>
      <c r="F298" s="34"/>
      <c r="G298" s="35"/>
      <c r="H298" s="34"/>
      <c r="I298" s="36"/>
      <c r="J298" s="34"/>
    </row>
    <row r="299" spans="1:10" x14ac:dyDescent="0.25">
      <c r="A299" s="9">
        <v>3256</v>
      </c>
      <c r="B299" s="9" t="s">
        <v>209</v>
      </c>
      <c r="C299" s="47" t="s">
        <v>298</v>
      </c>
      <c r="D299" s="37"/>
      <c r="E299" s="48"/>
      <c r="F299" s="34"/>
      <c r="G299" s="35"/>
      <c r="H299" s="34"/>
      <c r="I299" s="36"/>
      <c r="J299" s="34"/>
    </row>
    <row r="300" spans="1:10" x14ac:dyDescent="0.25">
      <c r="A300" s="9">
        <v>3257</v>
      </c>
      <c r="B300" s="9" t="s">
        <v>339</v>
      </c>
      <c r="C300" s="47" t="s">
        <v>298</v>
      </c>
      <c r="D300" s="37"/>
      <c r="E300" s="48"/>
      <c r="F300" s="34"/>
      <c r="G300" s="35"/>
      <c r="H300" s="34"/>
      <c r="I300" s="36"/>
      <c r="J300" s="34"/>
    </row>
    <row r="301" spans="1:10" x14ac:dyDescent="0.25">
      <c r="A301" s="9">
        <v>3259</v>
      </c>
      <c r="B301" s="9" t="s">
        <v>340</v>
      </c>
      <c r="C301" s="47" t="s">
        <v>298</v>
      </c>
      <c r="D301" s="37"/>
      <c r="E301" s="48"/>
      <c r="F301" s="34"/>
      <c r="G301" s="35"/>
      <c r="H301" s="34"/>
      <c r="I301" s="36"/>
      <c r="J301" s="34"/>
    </row>
    <row r="302" spans="1:10" x14ac:dyDescent="0.25">
      <c r="A302" s="9">
        <v>3264</v>
      </c>
      <c r="B302" s="9" t="s">
        <v>341</v>
      </c>
      <c r="C302" s="47" t="s">
        <v>298</v>
      </c>
      <c r="D302" s="37"/>
      <c r="E302" s="48"/>
      <c r="F302" s="34"/>
      <c r="G302" s="35"/>
      <c r="H302" s="34"/>
      <c r="I302" s="36"/>
      <c r="J302" s="34"/>
    </row>
    <row r="303" spans="1:10" x14ac:dyDescent="0.25">
      <c r="A303" s="9">
        <v>3265</v>
      </c>
      <c r="B303" s="9" t="s">
        <v>342</v>
      </c>
      <c r="C303" s="47" t="s">
        <v>298</v>
      </c>
      <c r="D303" s="37"/>
      <c r="E303" s="48"/>
      <c r="F303" s="34"/>
      <c r="G303" s="35"/>
      <c r="H303" s="34"/>
      <c r="I303" s="36"/>
      <c r="J303" s="34"/>
    </row>
    <row r="304" spans="1:10" x14ac:dyDescent="0.25">
      <c r="A304" s="9">
        <v>3266</v>
      </c>
      <c r="B304" s="9" t="s">
        <v>343</v>
      </c>
      <c r="C304" s="47" t="s">
        <v>298</v>
      </c>
      <c r="D304" s="37"/>
      <c r="E304" s="48"/>
      <c r="F304" s="34"/>
      <c r="G304" s="35"/>
      <c r="H304" s="34"/>
      <c r="I304" s="36"/>
      <c r="J304" s="34"/>
    </row>
    <row r="305" spans="1:10" x14ac:dyDescent="0.25">
      <c r="A305" s="9">
        <v>3267</v>
      </c>
      <c r="B305" s="9" t="s">
        <v>344</v>
      </c>
      <c r="C305" s="47" t="s">
        <v>298</v>
      </c>
      <c r="D305" s="37"/>
      <c r="E305" s="48"/>
      <c r="F305" s="34"/>
      <c r="G305" s="35"/>
      <c r="H305" s="34"/>
      <c r="I305" s="36"/>
      <c r="J305" s="34"/>
    </row>
    <row r="306" spans="1:10" x14ac:dyDescent="0.25">
      <c r="A306" s="9">
        <v>3271</v>
      </c>
      <c r="B306" s="9" t="s">
        <v>210</v>
      </c>
      <c r="C306" s="47" t="s">
        <v>298</v>
      </c>
      <c r="D306" s="38"/>
      <c r="E306" s="48"/>
      <c r="F306" s="34"/>
      <c r="G306" s="35"/>
      <c r="H306" s="34"/>
      <c r="I306" s="36"/>
      <c r="J306" s="34"/>
    </row>
    <row r="307" spans="1:10" x14ac:dyDescent="0.25">
      <c r="A307" s="9">
        <v>3271</v>
      </c>
      <c r="B307" s="9" t="s">
        <v>345</v>
      </c>
      <c r="C307" s="42">
        <v>102.17700000000001</v>
      </c>
      <c r="D307" s="33">
        <f>F307/1.29</f>
        <v>3.5338221336142359</v>
      </c>
      <c r="E307" s="48">
        <f t="shared" si="61"/>
        <v>2.9243152761811824</v>
      </c>
      <c r="F307" s="34">
        <f>(101325*C307/1000)/(8.3144621*273.15)</f>
        <v>4.5586305523623647</v>
      </c>
      <c r="G307" s="35">
        <f t="shared" si="62"/>
        <v>2.7248102257850588</v>
      </c>
      <c r="H307" s="34">
        <f>(101325*C307/1000)/(8.3144621*293.15)</f>
        <v>4.2476204515701177</v>
      </c>
      <c r="I307" s="36">
        <f t="shared" si="63"/>
        <v>2.4716438733990098</v>
      </c>
      <c r="J307" s="34">
        <f>(101325*C307/1000)/(8.3144621*323.15)</f>
        <v>3.8532877467980193</v>
      </c>
    </row>
    <row r="308" spans="1:10" x14ac:dyDescent="0.25">
      <c r="A308" s="9">
        <v>3272</v>
      </c>
      <c r="B308" s="9" t="s">
        <v>211</v>
      </c>
      <c r="C308" s="47" t="s">
        <v>298</v>
      </c>
      <c r="D308" s="37"/>
      <c r="E308" s="48"/>
      <c r="F308" s="34"/>
      <c r="G308" s="35"/>
      <c r="H308" s="34"/>
      <c r="I308" s="36"/>
      <c r="J308" s="34"/>
    </row>
    <row r="309" spans="1:10" x14ac:dyDescent="0.25">
      <c r="A309" s="9">
        <v>3276</v>
      </c>
      <c r="B309" s="9" t="s">
        <v>346</v>
      </c>
      <c r="C309" s="42">
        <v>108.14400000000001</v>
      </c>
      <c r="D309" s="33">
        <f>F309/1.29</f>
        <v>3.7401926149483535</v>
      </c>
      <c r="E309" s="48">
        <f t="shared" si="61"/>
        <v>3.0574242366416882</v>
      </c>
      <c r="F309" s="34">
        <f>(101325*C309/1000)/(8.3144621*273.15)</f>
        <v>4.8248484732833763</v>
      </c>
      <c r="G309" s="35">
        <f t="shared" si="62"/>
        <v>2.8488378995008601</v>
      </c>
      <c r="H309" s="34">
        <f>(101325*C309/1000)/(8.3144621*293.15)</f>
        <v>4.4956757990017202</v>
      </c>
      <c r="I309" s="36">
        <f t="shared" si="63"/>
        <v>2.5841572961122607</v>
      </c>
      <c r="J309" s="34">
        <f>(101325*C309/1000)/(8.3144621*323.15)</f>
        <v>4.0783145922245216</v>
      </c>
    </row>
    <row r="310" spans="1:10" x14ac:dyDescent="0.25">
      <c r="A310" s="9">
        <v>3286</v>
      </c>
      <c r="B310" s="9" t="s">
        <v>212</v>
      </c>
      <c r="C310" s="47" t="s">
        <v>298</v>
      </c>
      <c r="D310" s="37"/>
      <c r="E310" s="48">
        <f t="shared" si="61"/>
        <v>0.64500000000000002</v>
      </c>
      <c r="F310" s="34"/>
      <c r="G310" s="35"/>
      <c r="H310" s="34"/>
      <c r="I310" s="36"/>
      <c r="J310" s="34"/>
    </row>
    <row r="311" spans="1:10" x14ac:dyDescent="0.25">
      <c r="A311" s="9">
        <v>3287</v>
      </c>
      <c r="B311" s="9" t="s">
        <v>347</v>
      </c>
      <c r="C311" s="47" t="s">
        <v>298</v>
      </c>
      <c r="D311" s="37"/>
      <c r="E311" s="48"/>
      <c r="F311" s="34"/>
      <c r="G311" s="35"/>
      <c r="H311" s="34"/>
      <c r="I311" s="36"/>
      <c r="J311" s="34"/>
    </row>
    <row r="312" spans="1:10" x14ac:dyDescent="0.25">
      <c r="A312" s="9">
        <v>3287</v>
      </c>
      <c r="B312" s="9" t="s">
        <v>348</v>
      </c>
      <c r="C312" s="42">
        <v>261.96499999999997</v>
      </c>
      <c r="D312" s="33">
        <f>F312/1.29</f>
        <v>9.0601379491691212</v>
      </c>
      <c r="E312" s="48">
        <f t="shared" si="61"/>
        <v>6.4887889772140834</v>
      </c>
      <c r="F312" s="34">
        <f>(101325*C312/1000)/(8.3144621*273.15)</f>
        <v>11.687577954428166</v>
      </c>
      <c r="G312" s="35">
        <f t="shared" si="62"/>
        <v>6.0460996388402757</v>
      </c>
      <c r="H312" s="34">
        <f>(101325*C312/1000)/(8.3144621*293.15)</f>
        <v>10.890199277680551</v>
      </c>
      <c r="I312" s="36">
        <f t="shared" si="63"/>
        <v>5.4845975835557068</v>
      </c>
      <c r="J312" s="34">
        <f>(101325*C312/1000)/(8.3144621*323.15)</f>
        <v>9.8791951671114138</v>
      </c>
    </row>
    <row r="313" spans="1:10" x14ac:dyDescent="0.25">
      <c r="A313" s="9">
        <v>3289</v>
      </c>
      <c r="B313" s="9" t="s">
        <v>349</v>
      </c>
      <c r="C313" s="47" t="s">
        <v>298</v>
      </c>
      <c r="D313" s="33"/>
      <c r="E313" s="48"/>
      <c r="F313" s="34"/>
      <c r="G313" s="35"/>
      <c r="H313" s="34"/>
      <c r="I313" s="36"/>
      <c r="J313" s="34"/>
    </row>
    <row r="314" spans="1:10" x14ac:dyDescent="0.25">
      <c r="A314" s="9">
        <v>3295</v>
      </c>
      <c r="B314" s="9" t="s">
        <v>213</v>
      </c>
      <c r="C314" s="47" t="s">
        <v>298</v>
      </c>
      <c r="D314" s="37"/>
      <c r="E314" s="48"/>
      <c r="F314" s="34"/>
      <c r="G314" s="35"/>
      <c r="H314" s="34"/>
      <c r="I314" s="36"/>
      <c r="J314" s="34"/>
    </row>
    <row r="315" spans="1:10" x14ac:dyDescent="0.25">
      <c r="A315" s="9">
        <v>3295</v>
      </c>
      <c r="B315" s="9" t="s">
        <v>214</v>
      </c>
      <c r="C315" s="42">
        <v>112.21599999999999</v>
      </c>
      <c r="D315" s="33">
        <f>F315/1.29</f>
        <v>3.8810239539784397</v>
      </c>
      <c r="E315" s="48">
        <f t="shared" si="61"/>
        <v>3.1482604503160938</v>
      </c>
      <c r="F315" s="34">
        <f>(101325*C315/1000)/(8.3144621*273.15)</f>
        <v>5.0065209006321876</v>
      </c>
      <c r="G315" s="35">
        <f t="shared" si="62"/>
        <v>2.9334768616880131</v>
      </c>
      <c r="H315" s="34">
        <f>(101325*C315/1000)/(8.3144621*293.15)</f>
        <v>4.6649537233760263</v>
      </c>
      <c r="I315" s="36">
        <f t="shared" si="63"/>
        <v>2.6609387034004053</v>
      </c>
      <c r="J315" s="34">
        <f>(101325*C315/1000)/(8.3144621*323.15)</f>
        <v>4.2318774068008107</v>
      </c>
    </row>
    <row r="316" spans="1:10" x14ac:dyDescent="0.25">
      <c r="A316" s="9">
        <v>3295</v>
      </c>
      <c r="B316" s="9" t="s">
        <v>350</v>
      </c>
      <c r="C316" s="47" t="s">
        <v>298</v>
      </c>
      <c r="D316" s="33"/>
      <c r="E316" s="48"/>
      <c r="F316" s="34"/>
      <c r="G316" s="35"/>
      <c r="H316" s="34"/>
      <c r="I316" s="36"/>
      <c r="J316" s="34"/>
    </row>
    <row r="317" spans="1:10" x14ac:dyDescent="0.25">
      <c r="A317" s="10">
        <v>3295</v>
      </c>
      <c r="B317" s="10" t="s">
        <v>215</v>
      </c>
      <c r="C317" s="47" t="s">
        <v>298</v>
      </c>
      <c r="D317" s="33"/>
      <c r="E317" s="48"/>
      <c r="F317" s="34"/>
      <c r="G317" s="35"/>
      <c r="H317" s="34"/>
      <c r="I317" s="36"/>
      <c r="J317" s="34"/>
    </row>
    <row r="318" spans="1:10" s="22" customFormat="1" x14ac:dyDescent="0.25">
      <c r="A318" s="9">
        <v>3412</v>
      </c>
      <c r="B318" s="9" t="s">
        <v>351</v>
      </c>
      <c r="C318" s="42">
        <v>46.024999999999999</v>
      </c>
      <c r="D318" s="33">
        <f t="shared" ref="D318:D324" si="72">F318/1.29</f>
        <v>1.5917884034527849</v>
      </c>
      <c r="E318" s="48">
        <f t="shared" si="61"/>
        <v>1.6717035202270463</v>
      </c>
      <c r="F318" s="34">
        <f t="shared" ref="F318:F324" si="73">(101325*C318/1000)/(8.3144621*273.15)</f>
        <v>2.0534070404540925</v>
      </c>
      <c r="G318" s="35">
        <f t="shared" si="62"/>
        <v>1.5576572285519963</v>
      </c>
      <c r="H318" s="34">
        <f t="shared" ref="H318:H324" si="74">(101325*C318/1000)/(8.3144621*293.15)</f>
        <v>1.9133144571039926</v>
      </c>
      <c r="I318" s="36">
        <f t="shared" si="63"/>
        <v>1.4128448601269308</v>
      </c>
      <c r="J318" s="34">
        <f t="shared" ref="J318:J324" si="75">(101325*C318/1000)/(8.3144621*323.15)</f>
        <v>1.7356897202538617</v>
      </c>
    </row>
    <row r="319" spans="1:10" s="22" customFormat="1" x14ac:dyDescent="0.25">
      <c r="A319" s="9">
        <v>3426</v>
      </c>
      <c r="B319" s="9" t="s">
        <v>352</v>
      </c>
      <c r="C319" s="42">
        <v>71.078999999999994</v>
      </c>
      <c r="D319" s="33">
        <f t="shared" si="72"/>
        <v>2.4582884938407492</v>
      </c>
      <c r="E319" s="48">
        <f t="shared" si="61"/>
        <v>2.2305960785272836</v>
      </c>
      <c r="F319" s="34">
        <f t="shared" si="73"/>
        <v>3.1711921570545667</v>
      </c>
      <c r="G319" s="35">
        <f t="shared" si="62"/>
        <v>2.0784196447202028</v>
      </c>
      <c r="H319" s="34">
        <f t="shared" si="74"/>
        <v>2.9548392894404056</v>
      </c>
      <c r="I319" s="36">
        <f t="shared" si="63"/>
        <v>1.8852617015309532</v>
      </c>
      <c r="J319" s="34">
        <f t="shared" si="75"/>
        <v>2.6805234030619061</v>
      </c>
    </row>
    <row r="320" spans="1:10" x14ac:dyDescent="0.25">
      <c r="A320" s="9">
        <v>3429</v>
      </c>
      <c r="B320" s="9" t="s">
        <v>353</v>
      </c>
      <c r="C320" s="42">
        <v>126.583</v>
      </c>
      <c r="D320" s="33">
        <f t="shared" si="72"/>
        <v>4.3779109500111648</v>
      </c>
      <c r="E320" s="48">
        <f t="shared" si="61"/>
        <v>3.4687525627572016</v>
      </c>
      <c r="F320" s="34">
        <f t="shared" si="73"/>
        <v>5.6475051255144031</v>
      </c>
      <c r="G320" s="35">
        <f t="shared" si="62"/>
        <v>3.2321035733144456</v>
      </c>
      <c r="H320" s="34">
        <f t="shared" si="74"/>
        <v>5.2622071466288913</v>
      </c>
      <c r="I320" s="36">
        <f t="shared" si="63"/>
        <v>2.9318420625626787</v>
      </c>
      <c r="J320" s="34">
        <f t="shared" si="75"/>
        <v>4.7736841251253574</v>
      </c>
    </row>
    <row r="321" spans="1:10" x14ac:dyDescent="0.25">
      <c r="A321" s="9">
        <v>3446</v>
      </c>
      <c r="B321" s="9" t="s">
        <v>354</v>
      </c>
      <c r="C321" s="42">
        <v>137.13800000000001</v>
      </c>
      <c r="D321" s="33">
        <f t="shared" si="72"/>
        <v>4.742958784849713</v>
      </c>
      <c r="E321" s="48">
        <f t="shared" si="61"/>
        <v>3.7042084162280648</v>
      </c>
      <c r="F321" s="34">
        <f t="shared" si="73"/>
        <v>6.1184168324561297</v>
      </c>
      <c r="G321" s="35">
        <f t="shared" si="62"/>
        <v>3.4514955786890531</v>
      </c>
      <c r="H321" s="34">
        <f t="shared" si="74"/>
        <v>5.7009911573781062</v>
      </c>
      <c r="I321" s="36">
        <f t="shared" si="63"/>
        <v>3.1308665600888004</v>
      </c>
      <c r="J321" s="34">
        <f t="shared" si="75"/>
        <v>5.1717331201776009</v>
      </c>
    </row>
    <row r="322" spans="1:10" x14ac:dyDescent="0.25">
      <c r="A322" s="9">
        <v>3451</v>
      </c>
      <c r="B322" s="9" t="s">
        <v>355</v>
      </c>
      <c r="C322" s="42">
        <v>107.15600000000001</v>
      </c>
      <c r="D322" s="33">
        <f t="shared" si="72"/>
        <v>3.7060223391718985</v>
      </c>
      <c r="E322" s="48">
        <f t="shared" si="61"/>
        <v>3.0353844087658746</v>
      </c>
      <c r="F322" s="34">
        <f t="shared" si="73"/>
        <v>4.7807688175317491</v>
      </c>
      <c r="G322" s="35">
        <f t="shared" si="62"/>
        <v>2.8283017269466102</v>
      </c>
      <c r="H322" s="34">
        <f t="shared" si="74"/>
        <v>4.4546034538932204</v>
      </c>
      <c r="I322" s="36">
        <f t="shared" si="63"/>
        <v>2.5655276226346855</v>
      </c>
      <c r="J322" s="34">
        <f t="shared" si="75"/>
        <v>4.0410552452693711</v>
      </c>
    </row>
    <row r="323" spans="1:10" x14ac:dyDescent="0.25">
      <c r="A323" s="9">
        <v>3455</v>
      </c>
      <c r="B323" s="9" t="s">
        <v>247</v>
      </c>
      <c r="C323" s="42">
        <v>108.14</v>
      </c>
      <c r="D323" s="33">
        <f t="shared" si="72"/>
        <v>3.7400542737508777</v>
      </c>
      <c r="E323" s="48">
        <f t="shared" si="61"/>
        <v>3.0573350065693163</v>
      </c>
      <c r="F323" s="34">
        <f t="shared" si="73"/>
        <v>4.8246700131386326</v>
      </c>
      <c r="G323" s="35">
        <f t="shared" si="62"/>
        <v>2.848754757101855</v>
      </c>
      <c r="H323" s="34">
        <f t="shared" si="74"/>
        <v>4.49550951420371</v>
      </c>
      <c r="I323" s="36">
        <f t="shared" si="63"/>
        <v>2.5840818723329995</v>
      </c>
      <c r="J323" s="34">
        <f t="shared" si="75"/>
        <v>4.0781637446659991</v>
      </c>
    </row>
    <row r="324" spans="1:10" x14ac:dyDescent="0.25">
      <c r="A324" s="9">
        <v>3463</v>
      </c>
      <c r="B324" s="9" t="s">
        <v>216</v>
      </c>
      <c r="C324" s="42">
        <v>74.078999999999994</v>
      </c>
      <c r="D324" s="33">
        <f t="shared" si="72"/>
        <v>2.5620443919473943</v>
      </c>
      <c r="E324" s="48">
        <f t="shared" si="61"/>
        <v>2.2975186328060695</v>
      </c>
      <c r="F324" s="34">
        <f t="shared" si="73"/>
        <v>3.305037265612139</v>
      </c>
      <c r="G324" s="35">
        <f t="shared" si="62"/>
        <v>2.1407764439739996</v>
      </c>
      <c r="H324" s="34">
        <f t="shared" si="74"/>
        <v>3.0795528879479988</v>
      </c>
      <c r="I324" s="36">
        <f t="shared" si="63"/>
        <v>1.9418295359770319</v>
      </c>
      <c r="J324" s="34">
        <f t="shared" si="75"/>
        <v>2.7936590719540639</v>
      </c>
    </row>
    <row r="325" spans="1:10" x14ac:dyDescent="0.25">
      <c r="A325" s="10">
        <v>3475</v>
      </c>
      <c r="B325" s="10" t="s">
        <v>217</v>
      </c>
      <c r="C325" s="47" t="s">
        <v>298</v>
      </c>
      <c r="D325" s="33"/>
      <c r="E325" s="48"/>
      <c r="F325" s="34"/>
      <c r="G325" s="35"/>
      <c r="H325" s="34"/>
      <c r="I325" s="36"/>
      <c r="J325" s="34"/>
    </row>
    <row r="326" spans="1:10" x14ac:dyDescent="0.25">
      <c r="A326" s="9">
        <v>3475</v>
      </c>
      <c r="B326" s="9" t="s">
        <v>218</v>
      </c>
      <c r="C326" s="47" t="s">
        <v>298</v>
      </c>
      <c r="D326" s="33"/>
      <c r="E326" s="48"/>
      <c r="F326" s="34"/>
      <c r="G326" s="35"/>
      <c r="H326" s="34"/>
      <c r="I326" s="36"/>
      <c r="J326" s="34"/>
    </row>
    <row r="327" spans="1:10" x14ac:dyDescent="0.25">
      <c r="A327" s="10">
        <v>3494</v>
      </c>
      <c r="B327" s="10" t="s">
        <v>219</v>
      </c>
      <c r="C327" s="47" t="s">
        <v>298</v>
      </c>
      <c r="D327" s="33"/>
      <c r="E327" s="48"/>
      <c r="F327" s="34"/>
      <c r="G327" s="35"/>
      <c r="H327" s="34"/>
      <c r="I327" s="36"/>
      <c r="J327" s="34"/>
    </row>
    <row r="328" spans="1:10" x14ac:dyDescent="0.25">
      <c r="A328" s="10">
        <v>9000</v>
      </c>
      <c r="B328" s="10" t="s">
        <v>374</v>
      </c>
      <c r="C328" s="47" t="s">
        <v>298</v>
      </c>
      <c r="D328" s="33"/>
      <c r="E328" s="48"/>
      <c r="F328" s="34"/>
      <c r="G328" s="35"/>
      <c r="H328" s="34"/>
      <c r="I328" s="36"/>
      <c r="J328" s="34"/>
    </row>
    <row r="329" spans="1:10" s="26" customFormat="1" ht="15.75" customHeight="1" x14ac:dyDescent="0.25">
      <c r="A329" s="25">
        <v>9001</v>
      </c>
      <c r="B329" s="25" t="s">
        <v>375</v>
      </c>
      <c r="C329" s="47" t="s">
        <v>298</v>
      </c>
      <c r="D329" s="33"/>
      <c r="E329" s="48"/>
      <c r="F329" s="34"/>
      <c r="G329" s="35"/>
      <c r="H329" s="34"/>
      <c r="I329" s="36"/>
      <c r="J329" s="34"/>
    </row>
    <row r="330" spans="1:10" x14ac:dyDescent="0.25">
      <c r="A330" s="7">
        <v>9002</v>
      </c>
      <c r="B330" s="7" t="s">
        <v>356</v>
      </c>
      <c r="C330" s="47" t="s">
        <v>298</v>
      </c>
      <c r="D330" s="33"/>
      <c r="E330" s="48"/>
      <c r="F330" s="34"/>
      <c r="G330" s="35"/>
      <c r="H330" s="34"/>
      <c r="I330" s="36"/>
      <c r="J330" s="34"/>
    </row>
    <row r="331" spans="1:10" x14ac:dyDescent="0.25">
      <c r="A331" s="7">
        <v>9003</v>
      </c>
      <c r="B331" s="7" t="s">
        <v>373</v>
      </c>
      <c r="C331" s="47" t="s">
        <v>298</v>
      </c>
      <c r="D331" s="33"/>
      <c r="E331" s="48"/>
      <c r="F331" s="34"/>
      <c r="G331" s="35"/>
      <c r="H331" s="34"/>
      <c r="I331" s="36"/>
      <c r="J331" s="34"/>
    </row>
    <row r="332" spans="1:10" x14ac:dyDescent="0.25">
      <c r="A332" s="7">
        <v>9003</v>
      </c>
      <c r="B332" s="23" t="s">
        <v>372</v>
      </c>
      <c r="C332" s="43">
        <v>118.179</v>
      </c>
      <c r="D332" s="33">
        <f>F332/1.29</f>
        <v>4.087256094115082</v>
      </c>
      <c r="E332" s="48">
        <f t="shared" ref="E332:E338" si="76">(F332+1.29)/2</f>
        <v>3.2812801807042282</v>
      </c>
      <c r="F332" s="34">
        <f>(101325*C332/1000)/(8.3144621*273.15)</f>
        <v>5.2725603614084564</v>
      </c>
      <c r="G332" s="35">
        <f t="shared" ref="G332:G338" si="77">(H332+1.202)/2</f>
        <v>3.0574213930048098</v>
      </c>
      <c r="H332" s="34">
        <f>(101325*C332/1000)/(8.3144621*293.15)</f>
        <v>4.9128427860096195</v>
      </c>
      <c r="I332" s="36">
        <f t="shared" ref="I332:I338" si="78">(J332+1.09)/2</f>
        <v>2.7733767023343958</v>
      </c>
      <c r="J332" s="34">
        <f>(101325*C332/1000)/(8.3144621*323.15)</f>
        <v>4.4567534046687918</v>
      </c>
    </row>
    <row r="333" spans="1:10" x14ac:dyDescent="0.25">
      <c r="A333" s="7">
        <v>9003</v>
      </c>
      <c r="B333" s="23" t="s">
        <v>371</v>
      </c>
      <c r="C333" s="43">
        <v>184.279</v>
      </c>
      <c r="D333" s="33">
        <f>F333/1.29</f>
        <v>6.3733443823981712</v>
      </c>
      <c r="E333" s="48">
        <f t="shared" si="76"/>
        <v>4.75580712664682</v>
      </c>
      <c r="F333" s="34">
        <f>(101325*C333/1000)/(8.3144621*273.15)</f>
        <v>8.2216142532936409</v>
      </c>
      <c r="G333" s="35">
        <f t="shared" si="77"/>
        <v>4.431349536563463</v>
      </c>
      <c r="H333" s="34">
        <f>(101325*C333/1000)/(8.3144621*293.15)</f>
        <v>7.6606990731269251</v>
      </c>
      <c r="I333" s="36">
        <f t="shared" si="78"/>
        <v>4.0197546546296739</v>
      </c>
      <c r="J333" s="34">
        <f>(101325*C333/1000)/(8.3144621*323.15)</f>
        <v>6.949509309259347</v>
      </c>
    </row>
    <row r="334" spans="1:10" x14ac:dyDescent="0.25">
      <c r="A334" s="7">
        <v>9004</v>
      </c>
      <c r="B334" s="7" t="s">
        <v>357</v>
      </c>
      <c r="C334" s="43">
        <v>250.25700000000001</v>
      </c>
      <c r="D334" s="33">
        <f>F334/1.29</f>
        <v>8.6552132641582542</v>
      </c>
      <c r="E334" s="48">
        <f t="shared" si="76"/>
        <v>6.2276125553820751</v>
      </c>
      <c r="F334" s="34">
        <f>(101325*C334/1000)/(8.3144621*273.15)</f>
        <v>11.165225110764149</v>
      </c>
      <c r="G334" s="35">
        <f t="shared" si="77"/>
        <v>5.8027418369524604</v>
      </c>
      <c r="H334" s="34">
        <f>(101325*C334/1000)/(8.3144621*293.15)</f>
        <v>10.403483673904921</v>
      </c>
      <c r="I334" s="36">
        <f t="shared" si="78"/>
        <v>5.2638321816574765</v>
      </c>
      <c r="J334" s="34">
        <f>(101325*C334/1000)/(8.3144621*323.15)</f>
        <v>9.4376643633149531</v>
      </c>
    </row>
    <row r="335" spans="1:10" x14ac:dyDescent="0.25">
      <c r="A335" s="7">
        <v>9005</v>
      </c>
      <c r="B335" s="7" t="s">
        <v>358</v>
      </c>
      <c r="C335" s="47" t="s">
        <v>298</v>
      </c>
      <c r="D335" s="33" t="e">
        <f t="shared" ref="D335:D338" si="79">F335/1.29</f>
        <v>#VALUE!</v>
      </c>
      <c r="E335" s="48" t="e">
        <f t="shared" si="76"/>
        <v>#VALUE!</v>
      </c>
      <c r="F335" s="34" t="e">
        <f t="shared" ref="F335:F338" si="80">(101325*C335/1000)/(8.3144621*273.15)</f>
        <v>#VALUE!</v>
      </c>
      <c r="G335" s="35" t="e">
        <f t="shared" si="77"/>
        <v>#VALUE!</v>
      </c>
      <c r="H335" s="34" t="e">
        <f t="shared" ref="H335:H338" si="81">(101325*C335/1000)/(8.3144621*293.15)</f>
        <v>#VALUE!</v>
      </c>
      <c r="I335" s="36" t="e">
        <f t="shared" si="78"/>
        <v>#VALUE!</v>
      </c>
      <c r="J335" s="34" t="e">
        <f t="shared" ref="J335:J338" si="82">(101325*C335/1000)/(8.3144621*323.15)</f>
        <v>#VALUE!</v>
      </c>
    </row>
    <row r="336" spans="1:10" x14ac:dyDescent="0.25">
      <c r="A336" s="7">
        <v>9006</v>
      </c>
      <c r="B336" s="7" t="s">
        <v>338</v>
      </c>
      <c r="C336" s="47" t="s">
        <v>298</v>
      </c>
      <c r="D336" s="33"/>
      <c r="E336" s="48"/>
      <c r="F336" s="34"/>
      <c r="G336" s="35"/>
      <c r="H336" s="34"/>
      <c r="I336" s="36"/>
      <c r="J336" s="34"/>
    </row>
    <row r="337" spans="2:10" x14ac:dyDescent="0.25">
      <c r="D337" s="33"/>
      <c r="E337" s="48"/>
      <c r="F337" s="34"/>
      <c r="G337" s="35"/>
      <c r="H337" s="34"/>
      <c r="I337" s="36"/>
      <c r="J337" s="34"/>
    </row>
    <row r="338" spans="2:10" s="8" customFormat="1" ht="13" x14ac:dyDescent="0.3">
      <c r="B338" s="8" t="s">
        <v>460</v>
      </c>
      <c r="C338" s="69">
        <v>0</v>
      </c>
      <c r="D338" s="63">
        <f t="shared" si="79"/>
        <v>0</v>
      </c>
      <c r="E338" s="64">
        <f t="shared" si="76"/>
        <v>0.64500000000000002</v>
      </c>
      <c r="F338" s="32">
        <f t="shared" si="80"/>
        <v>0</v>
      </c>
      <c r="G338" s="65">
        <f t="shared" si="77"/>
        <v>0.60099999999999998</v>
      </c>
      <c r="H338" s="32">
        <f t="shared" si="81"/>
        <v>0</v>
      </c>
      <c r="I338" s="66">
        <f t="shared" si="78"/>
        <v>0.54500000000000004</v>
      </c>
      <c r="J338" s="32">
        <f t="shared" si="82"/>
        <v>0</v>
      </c>
    </row>
    <row r="339" spans="2:10" ht="13" x14ac:dyDescent="0.3">
      <c r="C339" s="40"/>
      <c r="D339" s="63"/>
      <c r="E339" s="63"/>
      <c r="F339" s="63"/>
      <c r="G339" s="63"/>
      <c r="H339" s="63"/>
      <c r="I339" s="63"/>
      <c r="J339" s="63"/>
    </row>
    <row r="340" spans="2:10" ht="13" x14ac:dyDescent="0.3">
      <c r="B340" s="8" t="s">
        <v>461</v>
      </c>
      <c r="C340" s="69">
        <f>'bereken dichth'!Q20</f>
        <v>0</v>
      </c>
      <c r="D340" s="63">
        <f t="shared" ref="D340" si="83">F340/1.29</f>
        <v>0</v>
      </c>
      <c r="E340" s="64">
        <f t="shared" ref="E340" si="84">(F340+1.29)/2</f>
        <v>0.64500000000000002</v>
      </c>
      <c r="F340" s="32">
        <f t="shared" ref="F340" si="85">(101325*C340/1000)/(8.3144621*273.15)</f>
        <v>0</v>
      </c>
      <c r="G340" s="65">
        <f t="shared" ref="G340" si="86">(H340+1.202)/2</f>
        <v>0.60099999999999998</v>
      </c>
      <c r="H340" s="32">
        <f t="shared" ref="H340" si="87">(101325*C340/1000)/(8.3144621*293.15)</f>
        <v>0</v>
      </c>
      <c r="I340" s="66">
        <f t="shared" ref="I340" si="88">(J340+1.09)/2</f>
        <v>0.54500000000000004</v>
      </c>
      <c r="J340" s="32">
        <f t="shared" ref="J340" si="89">(101325*C340/1000)/(8.3144621*323.15)</f>
        <v>0</v>
      </c>
    </row>
    <row r="341" spans="2:10" ht="13" x14ac:dyDescent="0.3">
      <c r="B341" s="8"/>
    </row>
    <row r="342" spans="2:10" ht="13" x14ac:dyDescent="0.3">
      <c r="B342" s="8"/>
    </row>
  </sheetData>
  <sheetProtection algorithmName="SHA-512" hashValue="WTT7O2DJIZRaS9LO+yXhDHUuRLzQSMen2IbVYrOPQXVbripru0gyPYFEp904/Whamg0xeVYW1OGsfjvGCuRtpQ==" saltValue="8Vzvw7giczIaL+VtOxFOzw==" spinCount="100000" sheet="1" objects="1" scenarios="1"/>
  <hyperlinks>
    <hyperlink ref="B3" location="'lijst UN nummer volgorde'!C342" display="link naar berekengegevens C338 en C340" xr:uid="{64A6E166-DD39-4D0B-8EFB-903AAD50DCF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1"/>
  <sheetViews>
    <sheetView zoomScale="80" workbookViewId="0">
      <selection activeCell="S19" sqref="S19"/>
    </sheetView>
  </sheetViews>
  <sheetFormatPr defaultRowHeight="14.5" x14ac:dyDescent="0.35"/>
  <cols>
    <col min="1" max="1" width="12.90625" style="84" customWidth="1"/>
    <col min="2" max="2" width="13.7265625" style="84" customWidth="1"/>
    <col min="3" max="3" width="10.90625" style="84" customWidth="1"/>
    <col min="4" max="4" width="11.26953125" style="84" customWidth="1"/>
    <col min="5" max="5" width="12" style="84" customWidth="1"/>
    <col min="6" max="10" width="8.7265625" style="84"/>
    <col min="11" max="11" width="8.7265625" style="84" customWidth="1"/>
    <col min="12" max="14" width="8.7265625" style="84"/>
    <col min="15" max="15" width="8.7265625" style="85"/>
    <col min="16" max="18" width="8.7265625" style="84"/>
    <col min="19" max="19" width="13.1796875" style="84" customWidth="1"/>
    <col min="20" max="16384" width="8.7265625" style="84"/>
  </cols>
  <sheetData>
    <row r="1" spans="1:24" ht="15.5" x14ac:dyDescent="0.35">
      <c r="A1" s="83" t="s">
        <v>452</v>
      </c>
      <c r="I1" s="111" t="s">
        <v>463</v>
      </c>
      <c r="J1" s="112"/>
      <c r="K1" s="112"/>
      <c r="L1" s="112"/>
      <c r="M1" s="112"/>
      <c r="N1" s="112"/>
      <c r="O1" s="112"/>
      <c r="P1" s="112"/>
      <c r="Q1" s="113"/>
      <c r="R1" s="112"/>
      <c r="S1" s="112"/>
      <c r="T1" s="112"/>
      <c r="U1" s="112"/>
    </row>
    <row r="2" spans="1:24" ht="15.5" x14ac:dyDescent="0.35">
      <c r="A2" s="111" t="s">
        <v>456</v>
      </c>
      <c r="B2" s="112"/>
      <c r="C2" s="112"/>
      <c r="D2" s="112"/>
      <c r="I2" s="111" t="s">
        <v>464</v>
      </c>
      <c r="J2" s="112"/>
      <c r="K2" s="112"/>
      <c r="L2" s="112"/>
      <c r="M2" s="112"/>
      <c r="N2" s="112"/>
      <c r="O2" s="112"/>
      <c r="P2" s="112"/>
      <c r="Q2" s="113"/>
      <c r="R2" s="112"/>
      <c r="S2" s="112"/>
      <c r="T2" s="112"/>
      <c r="U2" s="112"/>
    </row>
    <row r="3" spans="1:24" ht="16" thickBot="1" x14ac:dyDescent="0.4">
      <c r="A3" s="111" t="s">
        <v>455</v>
      </c>
      <c r="B3" s="112"/>
      <c r="C3" s="112"/>
      <c r="D3" s="112"/>
      <c r="I3" s="111" t="s">
        <v>422</v>
      </c>
      <c r="J3" s="112"/>
      <c r="K3" s="112"/>
      <c r="L3" s="114" t="s">
        <v>423</v>
      </c>
      <c r="M3" s="114"/>
      <c r="N3" s="114"/>
      <c r="O3" s="114"/>
      <c r="P3" s="114"/>
      <c r="Q3" s="114"/>
      <c r="R3" s="114"/>
      <c r="S3" s="114"/>
      <c r="T3" s="115"/>
      <c r="U3" s="116"/>
    </row>
    <row r="4" spans="1:24" ht="46.5" customHeight="1" thickBot="1" x14ac:dyDescent="0.4">
      <c r="A4" s="86"/>
      <c r="B4" s="87"/>
      <c r="C4" s="102" t="s">
        <v>453</v>
      </c>
      <c r="D4" s="102"/>
      <c r="E4" s="103" t="s">
        <v>458</v>
      </c>
      <c r="I4" s="123" t="s">
        <v>468</v>
      </c>
      <c r="J4" s="123"/>
      <c r="K4" s="123"/>
      <c r="L4" s="123"/>
      <c r="M4" s="123"/>
      <c r="N4" s="123"/>
      <c r="O4" s="123"/>
      <c r="P4" s="123"/>
      <c r="Q4" s="123"/>
      <c r="U4" s="104"/>
    </row>
    <row r="5" spans="1:24" ht="15" thickBot="1" x14ac:dyDescent="0.4">
      <c r="A5" s="88"/>
      <c r="B5" s="105" t="s">
        <v>223</v>
      </c>
      <c r="C5" s="89"/>
      <c r="D5" s="89"/>
      <c r="E5" s="90"/>
      <c r="M5" s="117" t="s">
        <v>436</v>
      </c>
      <c r="N5" s="118"/>
      <c r="O5" s="118" t="s">
        <v>437</v>
      </c>
      <c r="P5" s="118"/>
      <c r="Q5" s="119" t="s">
        <v>431</v>
      </c>
    </row>
    <row r="6" spans="1:24" ht="15" thickBot="1" x14ac:dyDescent="0.4">
      <c r="A6" s="91" t="s">
        <v>454</v>
      </c>
      <c r="B6" s="106">
        <v>12.010999999999999</v>
      </c>
      <c r="C6" s="107">
        <v>0</v>
      </c>
      <c r="D6" s="92"/>
      <c r="E6" s="108">
        <f>C6*B6</f>
        <v>0</v>
      </c>
      <c r="I6" s="78" t="s">
        <v>432</v>
      </c>
      <c r="J6" s="79"/>
      <c r="K6" s="79"/>
      <c r="L6" s="89"/>
      <c r="M6" s="93">
        <v>0</v>
      </c>
      <c r="N6" s="89"/>
      <c r="O6" s="94">
        <v>0</v>
      </c>
      <c r="P6" s="89"/>
      <c r="Q6" s="95">
        <f>M6*O6/100</f>
        <v>0</v>
      </c>
      <c r="U6" s="109"/>
    </row>
    <row r="7" spans="1:24" ht="26.5" customHeight="1" thickBot="1" x14ac:dyDescent="0.4">
      <c r="A7" s="88"/>
      <c r="B7" s="105" t="s">
        <v>224</v>
      </c>
      <c r="C7" s="89"/>
      <c r="D7" s="89"/>
      <c r="E7" s="90"/>
      <c r="I7" s="80"/>
      <c r="J7" s="81"/>
      <c r="K7" s="81"/>
      <c r="L7" s="92"/>
      <c r="M7" s="92"/>
      <c r="N7" s="92"/>
      <c r="O7" s="92"/>
      <c r="P7" s="92"/>
      <c r="Q7" s="96"/>
      <c r="U7" s="104"/>
    </row>
    <row r="8" spans="1:24" ht="15" thickBot="1" x14ac:dyDescent="0.4">
      <c r="A8" s="91" t="s">
        <v>454</v>
      </c>
      <c r="B8" s="106">
        <v>1.008</v>
      </c>
      <c r="C8" s="107">
        <v>0</v>
      </c>
      <c r="D8" s="92"/>
      <c r="E8" s="108">
        <f t="shared" ref="E8:E16" si="0">C8*B8</f>
        <v>0</v>
      </c>
      <c r="I8" s="75"/>
      <c r="J8" s="75"/>
      <c r="K8" s="75"/>
      <c r="O8" s="84"/>
      <c r="Q8" s="85"/>
      <c r="U8" s="104"/>
    </row>
    <row r="9" spans="1:24" x14ac:dyDescent="0.35">
      <c r="A9" s="88"/>
      <c r="B9" s="105" t="s">
        <v>220</v>
      </c>
      <c r="C9" s="89"/>
      <c r="D9" s="89"/>
      <c r="E9" s="90"/>
      <c r="I9" s="78" t="s">
        <v>433</v>
      </c>
      <c r="J9" s="79"/>
      <c r="K9" s="79"/>
      <c r="L9" s="89"/>
      <c r="M9" s="93">
        <v>0</v>
      </c>
      <c r="N9" s="89"/>
      <c r="O9" s="94">
        <v>0</v>
      </c>
      <c r="P9" s="89"/>
      <c r="Q9" s="95">
        <f>M9*O9/100</f>
        <v>0</v>
      </c>
      <c r="U9" s="104"/>
    </row>
    <row r="10" spans="1:24" ht="26.5" customHeight="1" thickBot="1" x14ac:dyDescent="0.4">
      <c r="A10" s="91" t="s">
        <v>454</v>
      </c>
      <c r="B10" s="106">
        <v>15.999000000000001</v>
      </c>
      <c r="C10" s="107">
        <v>0</v>
      </c>
      <c r="D10" s="92"/>
      <c r="E10" s="108">
        <f t="shared" si="0"/>
        <v>0</v>
      </c>
      <c r="I10" s="80"/>
      <c r="J10" s="81"/>
      <c r="K10" s="81"/>
      <c r="L10" s="92"/>
      <c r="M10" s="92"/>
      <c r="N10" s="92"/>
      <c r="O10" s="92"/>
      <c r="P10" s="92"/>
      <c r="Q10" s="96"/>
      <c r="U10" s="104"/>
    </row>
    <row r="11" spans="1:24" ht="15" thickBot="1" x14ac:dyDescent="0.4">
      <c r="A11" s="88"/>
      <c r="B11" s="105" t="s">
        <v>221</v>
      </c>
      <c r="C11" s="89"/>
      <c r="D11" s="89"/>
      <c r="E11" s="90"/>
      <c r="I11" s="75"/>
      <c r="J11" s="75"/>
      <c r="K11" s="75"/>
      <c r="O11" s="84"/>
      <c r="Q11" s="85"/>
      <c r="U11" s="104"/>
    </row>
    <row r="12" spans="1:24" ht="15" thickBot="1" x14ac:dyDescent="0.4">
      <c r="A12" s="91" t="s">
        <v>454</v>
      </c>
      <c r="B12" s="106">
        <v>35.450000000000003</v>
      </c>
      <c r="C12" s="107">
        <v>0</v>
      </c>
      <c r="D12" s="92"/>
      <c r="E12" s="108">
        <f t="shared" si="0"/>
        <v>0</v>
      </c>
      <c r="I12" s="78" t="s">
        <v>434</v>
      </c>
      <c r="J12" s="79"/>
      <c r="K12" s="79"/>
      <c r="L12" s="89"/>
      <c r="M12" s="93">
        <v>0</v>
      </c>
      <c r="N12" s="89"/>
      <c r="O12" s="94">
        <v>0</v>
      </c>
      <c r="P12" s="89"/>
      <c r="Q12" s="95">
        <f>M12*O12/100</f>
        <v>0</v>
      </c>
      <c r="V12" s="85"/>
      <c r="W12" s="85"/>
    </row>
    <row r="13" spans="1:24" ht="26.5" customHeight="1" thickBot="1" x14ac:dyDescent="0.4">
      <c r="A13" s="88"/>
      <c r="B13" s="105" t="s">
        <v>256</v>
      </c>
      <c r="C13" s="89"/>
      <c r="D13" s="89"/>
      <c r="E13" s="90"/>
      <c r="I13" s="80"/>
      <c r="J13" s="81"/>
      <c r="K13" s="81"/>
      <c r="L13" s="92"/>
      <c r="M13" s="92"/>
      <c r="N13" s="92"/>
      <c r="O13" s="92"/>
      <c r="P13" s="92"/>
      <c r="Q13" s="96"/>
      <c r="V13" s="85"/>
      <c r="W13" s="85"/>
    </row>
    <row r="14" spans="1:24" ht="15" thickBot="1" x14ac:dyDescent="0.4">
      <c r="A14" s="91" t="s">
        <v>454</v>
      </c>
      <c r="B14" s="106">
        <v>32.06</v>
      </c>
      <c r="C14" s="107">
        <f>B14*B18</f>
        <v>0</v>
      </c>
      <c r="D14" s="92"/>
      <c r="E14" s="108">
        <f t="shared" si="0"/>
        <v>0</v>
      </c>
      <c r="I14" s="75"/>
      <c r="J14" s="75"/>
      <c r="K14" s="75"/>
      <c r="O14" s="84"/>
      <c r="Q14" s="85"/>
      <c r="U14" s="104"/>
    </row>
    <row r="15" spans="1:24" x14ac:dyDescent="0.35">
      <c r="A15" s="88"/>
      <c r="B15" s="105" t="s">
        <v>222</v>
      </c>
      <c r="C15" s="89"/>
      <c r="D15" s="89"/>
      <c r="E15" s="90"/>
      <c r="I15" s="78" t="s">
        <v>435</v>
      </c>
      <c r="J15" s="79"/>
      <c r="K15" s="79"/>
      <c r="L15" s="89"/>
      <c r="M15" s="93">
        <v>0</v>
      </c>
      <c r="N15" s="89"/>
      <c r="O15" s="94">
        <v>0</v>
      </c>
      <c r="P15" s="89"/>
      <c r="Q15" s="95">
        <f>M15*O15/100</f>
        <v>0</v>
      </c>
      <c r="V15" s="76"/>
      <c r="W15" s="76"/>
      <c r="X15" s="85"/>
    </row>
    <row r="16" spans="1:24" ht="26.5" customHeight="1" thickBot="1" x14ac:dyDescent="0.4">
      <c r="A16" s="91" t="s">
        <v>454</v>
      </c>
      <c r="B16" s="106">
        <v>14.007</v>
      </c>
      <c r="C16" s="107">
        <v>0</v>
      </c>
      <c r="D16" s="92"/>
      <c r="E16" s="108">
        <f t="shared" si="0"/>
        <v>0</v>
      </c>
      <c r="I16" s="80"/>
      <c r="J16" s="81"/>
      <c r="K16" s="81"/>
      <c r="L16" s="92"/>
      <c r="M16" s="92"/>
      <c r="N16" s="92"/>
      <c r="O16" s="92"/>
      <c r="P16" s="92"/>
      <c r="Q16" s="96"/>
      <c r="U16" s="104"/>
    </row>
    <row r="17" spans="2:21" ht="15" thickBot="1" x14ac:dyDescent="0.4">
      <c r="E17" s="97"/>
      <c r="O17" s="84"/>
      <c r="U17" s="104"/>
    </row>
    <row r="18" spans="2:21" ht="15.5" customHeight="1" x14ac:dyDescent="0.35">
      <c r="B18" s="98"/>
      <c r="C18" s="99" t="s">
        <v>457</v>
      </c>
      <c r="E18" s="110">
        <f>SUM(E6:E16)</f>
        <v>0</v>
      </c>
      <c r="I18" s="78" t="s">
        <v>465</v>
      </c>
      <c r="J18" s="79"/>
      <c r="K18" s="79"/>
      <c r="L18" s="89"/>
      <c r="M18" s="93">
        <v>0</v>
      </c>
      <c r="N18" s="89"/>
      <c r="O18" s="94">
        <v>0</v>
      </c>
      <c r="P18" s="89"/>
      <c r="Q18" s="95">
        <f>M18*O18/100</f>
        <v>0</v>
      </c>
      <c r="U18" s="104"/>
    </row>
    <row r="19" spans="2:21" ht="15" thickBot="1" x14ac:dyDescent="0.4">
      <c r="I19" s="80"/>
      <c r="J19" s="81"/>
      <c r="K19" s="81"/>
      <c r="L19" s="92"/>
      <c r="M19" s="92"/>
      <c r="N19" s="92"/>
      <c r="O19" s="92"/>
      <c r="P19" s="92"/>
      <c r="Q19" s="97"/>
      <c r="U19" s="104"/>
    </row>
    <row r="20" spans="2:21" ht="16.5" thickTop="1" thickBot="1" x14ac:dyDescent="0.4">
      <c r="B20" s="75" t="s">
        <v>466</v>
      </c>
      <c r="D20" s="75"/>
      <c r="E20" s="75"/>
      <c r="F20" s="75"/>
      <c r="L20" s="99" t="s">
        <v>462</v>
      </c>
      <c r="O20" s="77"/>
      <c r="P20" s="77"/>
      <c r="Q20" s="82">
        <f>SUM(Q6:Q15)</f>
        <v>0</v>
      </c>
      <c r="U20" s="104"/>
    </row>
    <row r="21" spans="2:21" ht="15" thickTop="1" x14ac:dyDescent="0.35">
      <c r="B21" s="75" t="s">
        <v>467</v>
      </c>
      <c r="D21" s="75"/>
      <c r="E21" s="75"/>
      <c r="F21" s="75"/>
      <c r="S21" s="104"/>
      <c r="T21" s="104"/>
      <c r="U21" s="104"/>
    </row>
    <row r="37" spans="8:10" x14ac:dyDescent="0.35">
      <c r="H37" s="100"/>
    </row>
    <row r="41" spans="8:10" x14ac:dyDescent="0.35">
      <c r="J41" s="101"/>
    </row>
  </sheetData>
  <sheetProtection algorithmName="SHA-512" hashValue="Wtqe6P1QHv/5kSL2o8m5IR0G0hdGc5C2rjLLF3VTBCquE/fq5MIur3pwf4A9aVW3w9dHbYnSsVEza9RmevlEBw==" saltValue="NwkgMxYE5NijeLeLK/UdgA==" spinCount="100000" sheet="1" objects="1" scenarios="1"/>
  <mergeCells count="1">
    <mergeCell ref="I4:Q4"/>
  </mergeCells>
  <hyperlinks>
    <hyperlink ref="A1" location="'dichth mengsel'!A35" display="Voor molecuul massa gegevens periodiek systeem zie A31" xr:uid="{761414EF-66EF-4153-A15E-D6CB527BC4DC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toelichting</vt:lpstr>
      <vt:lpstr>lijst UN nummer volgorde</vt:lpstr>
      <vt:lpstr>bereken dichth</vt:lpstr>
    </vt:vector>
  </TitlesOfParts>
  <Company>Koninklijke Vopak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Tijssen</dc:creator>
  <cp:lastModifiedBy>Tijssen, Erwin E</cp:lastModifiedBy>
  <cp:lastPrinted>2018-01-30T11:26:54Z</cp:lastPrinted>
  <dcterms:created xsi:type="dcterms:W3CDTF">2018-01-30T10:32:07Z</dcterms:created>
  <dcterms:modified xsi:type="dcterms:W3CDTF">2021-06-06T10:37:51Z</dcterms:modified>
</cp:coreProperties>
</file>